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alstvo\Documents\Mirjana Excel\"/>
    </mc:Choice>
  </mc:AlternateContent>
  <bookViews>
    <workbookView xWindow="0" yWindow="0" windowWidth="12288" windowHeight="5448" activeTab="1"/>
  </bookViews>
  <sheets>
    <sheet name="objašnjenja" sheetId="1" r:id="rId1"/>
    <sheet name="Graf i crtanje" sheetId="2" r:id="rId2"/>
    <sheet name="Funkcije" sheetId="3" r:id="rId3"/>
    <sheet name="Rješenja" sheetId="4" r:id="rId4"/>
  </sheets>
  <calcPr calcId="162913" calcMode="manual"/>
</workbook>
</file>

<file path=xl/calcChain.xml><?xml version="1.0" encoding="utf-8"?>
<calcChain xmlns="http://schemas.openxmlformats.org/spreadsheetml/2006/main">
  <c r="B88" i="4" l="1"/>
  <c r="C88" i="4" s="1"/>
  <c r="B87" i="4"/>
  <c r="C87" i="4" s="1"/>
  <c r="B86" i="4"/>
  <c r="C86" i="4" s="1"/>
  <c r="B85" i="4"/>
  <c r="C85" i="4" s="1"/>
  <c r="B84" i="4"/>
  <c r="C84" i="4" s="1"/>
  <c r="B83" i="4"/>
  <c r="C83" i="4" s="1"/>
  <c r="B80" i="4"/>
  <c r="C80" i="4" s="1"/>
  <c r="B79" i="4"/>
  <c r="C79" i="4" s="1"/>
  <c r="B78" i="4"/>
  <c r="C78" i="4" s="1"/>
  <c r="B77" i="4"/>
  <c r="C77" i="4" s="1"/>
  <c r="B76" i="4"/>
  <c r="C76" i="4" s="1"/>
  <c r="B75" i="4"/>
  <c r="C75" i="4" s="1"/>
  <c r="B65" i="4"/>
  <c r="B64" i="4"/>
  <c r="B63" i="4"/>
  <c r="B62" i="4"/>
  <c r="B61" i="4"/>
  <c r="B60" i="4"/>
  <c r="B59" i="4"/>
  <c r="B49" i="4"/>
  <c r="B48" i="4"/>
  <c r="B47" i="4"/>
  <c r="B46" i="4"/>
  <c r="B45" i="4"/>
  <c r="B44" i="4"/>
  <c r="B43" i="4"/>
  <c r="B12" i="1"/>
  <c r="B26" i="1"/>
  <c r="B27" i="1"/>
  <c r="B28" i="1"/>
  <c r="B29" i="1"/>
  <c r="B30" i="1"/>
  <c r="B31" i="1"/>
  <c r="B25" i="1"/>
  <c r="C24" i="4"/>
  <c r="C25" i="4"/>
  <c r="C26" i="4"/>
  <c r="C27" i="4"/>
  <c r="C28" i="4"/>
  <c r="C29" i="4"/>
  <c r="C30" i="4"/>
  <c r="C31" i="4"/>
  <c r="C32" i="4"/>
  <c r="C33" i="4"/>
  <c r="C34" i="4"/>
  <c r="B36" i="4"/>
  <c r="C36" i="4"/>
  <c r="B37" i="4"/>
  <c r="C37" i="4"/>
  <c r="E68" i="3"/>
  <c r="E67" i="3"/>
  <c r="E69" i="3" s="1"/>
  <c r="D4" i="3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C4" i="3"/>
  <c r="C5" i="3" s="1"/>
  <c r="C3" i="3"/>
  <c r="B55" i="3"/>
  <c r="B87" i="3" s="1"/>
  <c r="B119" i="3" s="1"/>
  <c r="B151" i="3" s="1"/>
  <c r="B2" i="3"/>
  <c r="B24" i="3"/>
  <c r="B56" i="3" s="1"/>
  <c r="B88" i="3" s="1"/>
  <c r="B120" i="3" s="1"/>
  <c r="B152" i="3" s="1"/>
  <c r="A12" i="1"/>
  <c r="E70" i="3" l="1"/>
  <c r="E72" i="3" s="1"/>
  <c r="E71" i="3"/>
  <c r="E73" i="3" s="1"/>
  <c r="E75" i="3" s="1"/>
  <c r="C6" i="3"/>
  <c r="B25" i="3"/>
  <c r="B3" i="3"/>
  <c r="B34" i="3"/>
  <c r="B66" i="3" s="1"/>
  <c r="B98" i="3" s="1"/>
  <c r="B130" i="3" s="1"/>
  <c r="B162" i="3" s="1"/>
  <c r="E74" i="3" l="1"/>
  <c r="E76" i="3" s="1"/>
  <c r="E78" i="3" s="1"/>
  <c r="E77" i="3"/>
  <c r="E79" i="3" s="1"/>
  <c r="E81" i="3" s="1"/>
  <c r="C7" i="3"/>
  <c r="C8" i="3" s="1"/>
  <c r="B57" i="3"/>
  <c r="B89" i="3" s="1"/>
  <c r="B121" i="3" s="1"/>
  <c r="B153" i="3" s="1"/>
  <c r="B26" i="3"/>
  <c r="B35" i="3"/>
  <c r="B67" i="3" s="1"/>
  <c r="B99" i="3" s="1"/>
  <c r="B131" i="3" s="1"/>
  <c r="B163" i="3" s="1"/>
  <c r="B4" i="3"/>
  <c r="E80" i="3" l="1"/>
  <c r="E82" i="3" s="1"/>
  <c r="C9" i="3"/>
  <c r="B5" i="3"/>
  <c r="B36" i="3"/>
  <c r="B68" i="3" s="1"/>
  <c r="B100" i="3" s="1"/>
  <c r="B132" i="3" s="1"/>
  <c r="B164" i="3" s="1"/>
  <c r="B27" i="3"/>
  <c r="B58" i="3"/>
  <c r="B90" i="3" s="1"/>
  <c r="B122" i="3" s="1"/>
  <c r="B154" i="3" s="1"/>
  <c r="E83" i="3" l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C10" i="3"/>
  <c r="C11" i="3" s="1"/>
  <c r="B28" i="3"/>
  <c r="B59" i="3"/>
  <c r="B91" i="3" s="1"/>
  <c r="B123" i="3" s="1"/>
  <c r="B155" i="3" s="1"/>
  <c r="B6" i="3"/>
  <c r="B37" i="3"/>
  <c r="B69" i="3" s="1"/>
  <c r="B101" i="3" s="1"/>
  <c r="B133" i="3" s="1"/>
  <c r="B165" i="3" s="1"/>
  <c r="C12" i="3" l="1"/>
  <c r="C13" i="3" s="1"/>
  <c r="B7" i="3"/>
  <c r="B38" i="3"/>
  <c r="B70" i="3" s="1"/>
  <c r="B102" i="3" s="1"/>
  <c r="B134" i="3" s="1"/>
  <c r="B166" i="3" s="1"/>
  <c r="B29" i="3"/>
  <c r="B60" i="3"/>
  <c r="B92" i="3" s="1"/>
  <c r="B124" i="3" s="1"/>
  <c r="B156" i="3" s="1"/>
  <c r="C14" i="3" l="1"/>
  <c r="C15" i="3" s="1"/>
  <c r="C16" i="3" s="1"/>
  <c r="C17" i="3" s="1"/>
  <c r="C18" i="3" s="1"/>
  <c r="C19" i="3" s="1"/>
  <c r="B8" i="3"/>
  <c r="B39" i="3"/>
  <c r="B71" i="3" s="1"/>
  <c r="B103" i="3" s="1"/>
  <c r="B135" i="3" s="1"/>
  <c r="B167" i="3" s="1"/>
  <c r="B30" i="3"/>
  <c r="B61" i="3"/>
  <c r="B93" i="3" s="1"/>
  <c r="B125" i="3" s="1"/>
  <c r="B157" i="3" s="1"/>
  <c r="C23" i="3" l="1"/>
  <c r="B31" i="3"/>
  <c r="B62" i="3"/>
  <c r="B94" i="3" s="1"/>
  <c r="B126" i="3" s="1"/>
  <c r="B158" i="3" s="1"/>
  <c r="B9" i="3"/>
  <c r="B40" i="3"/>
  <c r="B72" i="3" s="1"/>
  <c r="B104" i="3" s="1"/>
  <c r="B136" i="3" s="1"/>
  <c r="B168" i="3" s="1"/>
  <c r="C24" i="3" l="1"/>
  <c r="B10" i="3"/>
  <c r="B41" i="3"/>
  <c r="B73" i="3" s="1"/>
  <c r="B105" i="3" s="1"/>
  <c r="B137" i="3" s="1"/>
  <c r="B169" i="3" s="1"/>
  <c r="B32" i="3"/>
  <c r="B63" i="3"/>
  <c r="B95" i="3" s="1"/>
  <c r="B127" i="3" s="1"/>
  <c r="B159" i="3" s="1"/>
  <c r="C25" i="3" l="1"/>
  <c r="C28" i="3"/>
  <c r="B33" i="3"/>
  <c r="B65" i="3" s="1"/>
  <c r="B97" i="3" s="1"/>
  <c r="B129" i="3" s="1"/>
  <c r="B161" i="3" s="1"/>
  <c r="B64" i="3"/>
  <c r="B96" i="3" s="1"/>
  <c r="B128" i="3" s="1"/>
  <c r="B160" i="3" s="1"/>
  <c r="B11" i="3"/>
  <c r="B42" i="3"/>
  <c r="B74" i="3" s="1"/>
  <c r="B106" i="3" s="1"/>
  <c r="B138" i="3" s="1"/>
  <c r="B170" i="3" s="1"/>
  <c r="C27" i="3" l="1"/>
  <c r="C29" i="3" s="1"/>
  <c r="C30" i="3"/>
  <c r="B43" i="3"/>
  <c r="B75" i="3" s="1"/>
  <c r="B107" i="3" s="1"/>
  <c r="B139" i="3" s="1"/>
  <c r="B171" i="3" s="1"/>
  <c r="B12" i="3"/>
  <c r="C32" i="3" l="1"/>
  <c r="C31" i="3"/>
  <c r="C33" i="3" s="1"/>
  <c r="B13" i="3"/>
  <c r="B44" i="3"/>
  <c r="B76" i="3" s="1"/>
  <c r="B108" i="3" s="1"/>
  <c r="B140" i="3" s="1"/>
  <c r="B172" i="3" s="1"/>
  <c r="C35" i="3" l="1"/>
  <c r="C34" i="3"/>
  <c r="B14" i="3"/>
  <c r="B45" i="3"/>
  <c r="B77" i="3" s="1"/>
  <c r="B109" i="3" s="1"/>
  <c r="B141" i="3" s="1"/>
  <c r="B173" i="3" s="1"/>
  <c r="C37" i="3" l="1"/>
  <c r="C39" i="3" s="1"/>
  <c r="C38" i="3"/>
  <c r="C36" i="3"/>
  <c r="B15" i="3"/>
  <c r="B46" i="3"/>
  <c r="B78" i="3" s="1"/>
  <c r="B110" i="3" s="1"/>
  <c r="B142" i="3" s="1"/>
  <c r="B174" i="3" s="1"/>
  <c r="C52" i="3" l="1"/>
  <c r="C42" i="3"/>
  <c r="C40" i="3"/>
  <c r="C41" i="3"/>
  <c r="B16" i="3"/>
  <c r="B47" i="3"/>
  <c r="B79" i="3" s="1"/>
  <c r="B111" i="3" s="1"/>
  <c r="B143" i="3" s="1"/>
  <c r="B175" i="3" s="1"/>
  <c r="C43" i="3" l="1"/>
  <c r="C44" i="3"/>
  <c r="C54" i="3"/>
  <c r="C56" i="3" s="1"/>
  <c r="B17" i="3"/>
  <c r="B48" i="3"/>
  <c r="B80" i="3" s="1"/>
  <c r="B112" i="3" s="1"/>
  <c r="B144" i="3" s="1"/>
  <c r="B176" i="3" s="1"/>
  <c r="C58" i="3" l="1"/>
  <c r="C45" i="3"/>
  <c r="C46" i="3"/>
  <c r="C48" i="3" s="1"/>
  <c r="B18" i="3"/>
  <c r="B49" i="3"/>
  <c r="B81" i="3" s="1"/>
  <c r="B113" i="3" s="1"/>
  <c r="B145" i="3" s="1"/>
  <c r="B177" i="3" s="1"/>
  <c r="C60" i="3" l="1"/>
  <c r="C62" i="3" s="1"/>
  <c r="C64" i="3" s="1"/>
  <c r="C66" i="3" s="1"/>
  <c r="C68" i="3" s="1"/>
  <c r="C70" i="3" s="1"/>
  <c r="C72" i="3" s="1"/>
  <c r="C74" i="3" s="1"/>
  <c r="C76" i="3" s="1"/>
  <c r="C78" i="3" s="1"/>
  <c r="C80" i="3" s="1"/>
  <c r="C82" i="3" s="1"/>
  <c r="C84" i="3" s="1"/>
  <c r="C86" i="3" s="1"/>
  <c r="C88" i="3" s="1"/>
  <c r="C90" i="3" s="1"/>
  <c r="C92" i="3" s="1"/>
  <c r="C94" i="3" s="1"/>
  <c r="C96" i="3" s="1"/>
  <c r="C98" i="3" s="1"/>
  <c r="C101" i="3" s="1"/>
  <c r="C104" i="3" s="1"/>
  <c r="C47" i="3"/>
  <c r="C49" i="3" s="1"/>
  <c r="C51" i="3" s="1"/>
  <c r="C53" i="3" s="1"/>
  <c r="C55" i="3" s="1"/>
  <c r="C57" i="3" s="1"/>
  <c r="C59" i="3" s="1"/>
  <c r="C61" i="3" s="1"/>
  <c r="C63" i="3" s="1"/>
  <c r="C65" i="3" s="1"/>
  <c r="C67" i="3" s="1"/>
  <c r="C69" i="3" s="1"/>
  <c r="C71" i="3" s="1"/>
  <c r="C73" i="3" s="1"/>
  <c r="C75" i="3" s="1"/>
  <c r="C77" i="3" s="1"/>
  <c r="C79" i="3" s="1"/>
  <c r="C81" i="3" s="1"/>
  <c r="C83" i="3" s="1"/>
  <c r="C85" i="3" s="1"/>
  <c r="C87" i="3" s="1"/>
  <c r="C89" i="3" s="1"/>
  <c r="C91" i="3" s="1"/>
  <c r="C93" i="3" s="1"/>
  <c r="C95" i="3" s="1"/>
  <c r="C97" i="3" s="1"/>
  <c r="B19" i="3"/>
  <c r="B50" i="3"/>
  <c r="B82" i="3" s="1"/>
  <c r="B114" i="3" s="1"/>
  <c r="B146" i="3" s="1"/>
  <c r="B178" i="3" s="1"/>
  <c r="C100" i="3" l="1"/>
  <c r="C103" i="3" s="1"/>
  <c r="C106" i="3" s="1"/>
  <c r="C109" i="3" s="1"/>
  <c r="C102" i="3"/>
  <c r="C107" i="3" s="1"/>
  <c r="B20" i="3"/>
  <c r="B51" i="3"/>
  <c r="B83" i="3" s="1"/>
  <c r="B115" i="3" s="1"/>
  <c r="B147" i="3" s="1"/>
  <c r="B179" i="3" s="1"/>
  <c r="C112" i="3" l="1"/>
  <c r="C105" i="3"/>
  <c r="C108" i="3" s="1"/>
  <c r="C111" i="3" s="1"/>
  <c r="C114" i="3" s="1"/>
  <c r="C117" i="3" s="1"/>
  <c r="B52" i="3"/>
  <c r="B84" i="3" s="1"/>
  <c r="B116" i="3" s="1"/>
  <c r="B148" i="3" s="1"/>
  <c r="B180" i="3" s="1"/>
  <c r="B21" i="3"/>
  <c r="C110" i="3" l="1"/>
  <c r="B22" i="3"/>
  <c r="B54" i="3" s="1"/>
  <c r="B86" i="3" s="1"/>
  <c r="B118" i="3" s="1"/>
  <c r="B150" i="3" s="1"/>
  <c r="B182" i="3" s="1"/>
  <c r="B53" i="3"/>
  <c r="B85" i="3" s="1"/>
  <c r="B117" i="3" s="1"/>
  <c r="B149" i="3" s="1"/>
  <c r="B181" i="3" s="1"/>
  <c r="C113" i="3" l="1"/>
  <c r="C116" i="3" s="1"/>
  <c r="C119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15" i="3"/>
  <c r="E179" i="3"/>
  <c r="C118" i="3" l="1"/>
  <c r="C121" i="3" s="1"/>
  <c r="C120" i="3"/>
  <c r="E180" i="3"/>
  <c r="E182" i="3" s="1"/>
  <c r="E181" i="3" l="1"/>
</calcChain>
</file>

<file path=xl/sharedStrings.xml><?xml version="1.0" encoding="utf-8"?>
<sst xmlns="http://schemas.openxmlformats.org/spreadsheetml/2006/main" count="119" uniqueCount="67">
  <si>
    <t>COUNT</t>
  </si>
  <si>
    <t>COUNTIF</t>
  </si>
  <si>
    <t>FUNKCIJE U EXCELU</t>
  </si>
  <si>
    <t>Nađi najmanji broj (minimum)</t>
  </si>
  <si>
    <t>Nađi najveći broj (maksimum)</t>
  </si>
  <si>
    <t>Koliko ima brojeva u stupcu (Count)</t>
  </si>
  <si>
    <t>Izračunaj prosječnu vrijednost (zaokruži na 2 decimale)</t>
  </si>
  <si>
    <t>Koliko je brojeva većih od 456</t>
  </si>
  <si>
    <t>Izračunaj ukupan zbroj</t>
  </si>
  <si>
    <t>Rješenje:</t>
  </si>
  <si>
    <t>Mjesec</t>
  </si>
  <si>
    <t>Vrijeme (min)</t>
  </si>
  <si>
    <t>Trošak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</si>
  <si>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</si>
  <si>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</si>
  <si>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</si>
  <si>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</si>
  <si>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</si>
  <si>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</si>
  <si>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</si>
  <si>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</si>
  <si>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</si>
  <si>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</si>
  <si>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</si>
  <si>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Cijena</t>
  </si>
  <si>
    <t>Ukupno</t>
  </si>
  <si>
    <t>Prosjek</t>
  </si>
  <si>
    <t>b) u stupcu trošak izračunaj koliki je mjesečni trošak za telefonske razgovore</t>
  </si>
  <si>
    <t>Trošak = vrijeme*cijena</t>
  </si>
  <si>
    <t>c)  Uporabom funkcija zbroj i prosjek izračunaj ukupno i prosječno vrijeme koje je mjesečno</t>
  </si>
  <si>
    <t>potrošeno na telefonske razgovore, te ukupni i prosječni mjesečni trošak</t>
  </si>
  <si>
    <t>d) Cijenu i trošak prikaži u obliku novčanih jedinica (kn)</t>
  </si>
  <si>
    <t xml:space="preserve">e) Cijelu tablicu kopiraj u drugi radni list. Na novom radnom listu promijeni cijenu impulsa </t>
  </si>
  <si>
    <t>u 0,89 te promotri koje su se vrijednosti promijenile</t>
  </si>
  <si>
    <t>f) Linijskim grafikonom prikaži stupce mjesec i trošak</t>
  </si>
  <si>
    <t>Naslov grafikona neka bude: Mjesečni trošak u kunama</t>
  </si>
  <si>
    <t>Graf i crtanje</t>
  </si>
  <si>
    <t>Zadatak 1.</t>
  </si>
  <si>
    <t>Crtanje u Excelu</t>
  </si>
  <si>
    <t>x</t>
  </si>
  <si>
    <t>vrijednost</t>
  </si>
  <si>
    <t>y=x^2+1 (formula)</t>
  </si>
  <si>
    <t>a) Nacrtaj graf pravca y=2x+3</t>
  </si>
  <si>
    <t>b) Nacrtaj graf funkcije y=x^2+5</t>
  </si>
  <si>
    <t>Uputa: znak ^ ćeš dobiti tako da istovremeno pritisneš alt gr i 3</t>
  </si>
  <si>
    <t xml:space="preserve">Zadatak 2. </t>
  </si>
  <si>
    <t>y=2*x+3</t>
  </si>
  <si>
    <t>y=x^2+5</t>
  </si>
  <si>
    <t>Zadatak 3</t>
  </si>
  <si>
    <t>PDV</t>
  </si>
  <si>
    <t>Računanje PDV-a. Sjeti se, iznos PDVa na zadanu osnovicu ćeš dobiti tako da pomnožiš osnovicu sa</t>
  </si>
  <si>
    <t>0,25. Ukupno je zbroj osnovice i PDV-a</t>
  </si>
  <si>
    <t>Ukoliko imaš zadan iznos sa PDVom (ukupno), osnovicu ćeš dobiti tako da taj iznos podijeliš s 1,25.</t>
  </si>
  <si>
    <t xml:space="preserve">PDV ćeš dobiti tako da oduzmeš Ukupno - osnovica. </t>
  </si>
  <si>
    <t>Osnovica</t>
  </si>
  <si>
    <t>U tablicu upiši vrijednosti koje nedostaju.</t>
  </si>
  <si>
    <t xml:space="preserve">Zaokruži na 2 decimale i prikaži vrijednost </t>
  </si>
  <si>
    <t xml:space="preserve">u kunama. </t>
  </si>
  <si>
    <t>Zadatak 4.</t>
  </si>
  <si>
    <t xml:space="preserve">Umetni zaglavlje i upiši Troškovi telefoniranja. U podnožje upiši svoje ime i prezime. </t>
  </si>
  <si>
    <t>a) Otvori novu radnu knjigu Excela. List 1 preimenuj u Zadatak 1 i kopiraj slijedeću tablicu</t>
  </si>
  <si>
    <t>Potom riješi zadatak do kraja.</t>
  </si>
  <si>
    <t xml:space="preserve">g) Spremi radnu knjigu pod nazivom Excel za ocjenu. </t>
  </si>
  <si>
    <t xml:space="preserve">List 2 preimenuj u Zadatak 2. U zaglavlje upiši: Crtanje u Excelu. Potom riješi zadatak. </t>
  </si>
  <si>
    <t xml:space="preserve">List 3 preimenuj u Zadatak 3. U zaglavlje upiši Izračun PDV-a. Potom kopiraj ove dvije tablice i riješi zadatak. </t>
  </si>
  <si>
    <t xml:space="preserve">Kopiraj cijeli list u svoju radnu </t>
  </si>
  <si>
    <t xml:space="preserve">knjigu, a zatim riješi zadatak.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</si>
</sst>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/>
    <xf numFmtId="0" fontId="4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 funkcije y=x^2+1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objašnjenja!$A$25:$A$31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objašnjenja!$B$25:$B$31</c:f>
              <c:numCache>
                <c:formatCode>General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1E-48E1-87BF-7165B0254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1232"/>
        <c:axId val="46033152"/>
      </c:scatterChart>
      <c:valAx>
        <c:axId val="46031232"/>
        <c:scaling>
          <c:orientation val="minMax"/>
        </c:scaling>
        <c:delete val="0"/>
        <c:axPos val="b"/>
        <c:title>
          <c:overlay val="0"/>
        </c:title>
        <c:numFmt formatCode="General" sourceLinked="1"/>
        <c:majorTickMark val="none"/>
        <c:minorTickMark val="none"/>
        <c:tickLblPos val="nextTo"/>
        <c:crossAx val="46033152"/>
        <c:crosses val="autoZero"/>
        <c:crossBetween val="midCat"/>
      </c:valAx>
      <c:valAx>
        <c:axId val="46033152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46031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Mjesečni</a:t>
            </a:r>
            <a:r>
              <a:rPr lang="hr-HR" baseline="0"/>
              <a:t> trošak u kunama</a:t>
            </a:r>
            <a:endParaRPr lang="en-US"/>
          </a:p>
        </c:rich>
      </c:tx>
      <c:layout>
        <c:manualLayout>
          <c:xMode val="edge"/>
          <c:yMode val="edge"/>
          <c:x val="0.38257633420822412"/>
          <c:y val="5.092592592592592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Rješenja!$C$23</c:f>
              <c:strCache>
                <c:ptCount val="1"/>
                <c:pt idx="0">
                  <c:v>Trošak</c:v>
                </c:pt>
              </c:strCache>
            </c:strRef>
          </c:tx>
          <c:marker>
            <c:symbol val="none"/>
          </c:marker>
          <c:cat>
            <c:strRef>
              <c:f>Rješenja!$A$24:$A$34</c:f>
              <c:strCache>
                <c:ptCount val="11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</c:strCache>
            </c:strRef>
          </c:cat>
          <c:val>
            <c:numRef>
              <c:f>Rješenja!$C$24:$C$34</c:f>
              <c:numCache>
                <c:formatCode>_-* #,##0.00\ [$kn-41A]_-;\-* #,##0.00\ [$kn-41A]_-;_-* "-"??\ [$kn-41A]_-;_-@_-</c:formatCode>
                <c:ptCount val="11"/>
                <c:pt idx="0">
                  <c:v>313.28000000000003</c:v>
                </c:pt>
                <c:pt idx="1">
                  <c:v>433.43</c:v>
                </c:pt>
                <c:pt idx="2">
                  <c:v>339.09000000000003</c:v>
                </c:pt>
                <c:pt idx="3">
                  <c:v>357.78000000000003</c:v>
                </c:pt>
                <c:pt idx="4">
                  <c:v>401.39</c:v>
                </c:pt>
                <c:pt idx="5">
                  <c:v>187.79</c:v>
                </c:pt>
                <c:pt idx="6">
                  <c:v>504.63</c:v>
                </c:pt>
                <c:pt idx="7">
                  <c:v>603.41999999999996</c:v>
                </c:pt>
                <c:pt idx="8">
                  <c:v>208.26</c:v>
                </c:pt>
                <c:pt idx="9">
                  <c:v>227.84</c:v>
                </c:pt>
                <c:pt idx="10">
                  <c:v>138.84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D-4B0D-BE3D-1E396D95A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02208"/>
        <c:axId val="47128576"/>
      </c:lineChart>
      <c:catAx>
        <c:axId val="4710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28576"/>
        <c:crosses val="autoZero"/>
        <c:auto val="1"/>
        <c:lblAlgn val="ctr"/>
        <c:lblOffset val="100"/>
        <c:noMultiLvlLbl val="0"/>
      </c:catAx>
      <c:valAx>
        <c:axId val="47128576"/>
        <c:scaling>
          <c:orientation val="minMax"/>
        </c:scaling>
        <c:delete val="0"/>
        <c:axPos val="l"/>
        <c:majorGridlines/>
        <c:numFmt formatCode="_-* #,##0.00\ [$kn-41A]_-;\-* #,##0.00\ [$kn-41A]_-;_-* &quot;-&quot;??\ [$kn-41A]_-;_-@_-" sourceLinked="1"/>
        <c:majorTickMark val="out"/>
        <c:minorTickMark val="none"/>
        <c:tickLblPos val="nextTo"/>
        <c:crossAx val="4710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Rješenja!$B$42</c:f>
              <c:strCache>
                <c:ptCount val="1"/>
                <c:pt idx="0">
                  <c:v>y=2*x+3</c:v>
                </c:pt>
              </c:strCache>
            </c:strRef>
          </c:tx>
          <c:xVal>
            <c:numRef>
              <c:f>Rješenja!$A$43:$A$49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Rješenja!$B$43:$B$49</c:f>
              <c:numCache>
                <c:formatCode>General</c:formatCode>
                <c:ptCount val="7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27-458E-9E5D-5B815A34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40864"/>
        <c:axId val="47142400"/>
      </c:scatterChart>
      <c:valAx>
        <c:axId val="471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42400"/>
        <c:crosses val="autoZero"/>
        <c:crossBetween val="midCat"/>
      </c:valAx>
      <c:valAx>
        <c:axId val="4714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40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Rješenja!$B$58</c:f>
              <c:strCache>
                <c:ptCount val="1"/>
                <c:pt idx="0">
                  <c:v>y=x^2+5</c:v>
                </c:pt>
              </c:strCache>
            </c:strRef>
          </c:tx>
          <c:xVal>
            <c:numRef>
              <c:f>Rješenja!$A$59:$A$65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Rješenja!$B$59:$B$65</c:f>
              <c:numCache>
                <c:formatCode>General</c:formatCode>
                <c:ptCount val="7"/>
                <c:pt idx="0">
                  <c:v>14</c:v>
                </c:pt>
                <c:pt idx="1">
                  <c:v>9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62-47B7-916D-C23C8D97C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83360"/>
        <c:axId val="47184896"/>
      </c:scatterChart>
      <c:valAx>
        <c:axId val="471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84896"/>
        <c:crosses val="autoZero"/>
        <c:crossBetween val="midCat"/>
      </c:valAx>
      <c:valAx>
        <c:axId val="47184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1833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Rješenja!$C$6</c:f>
              <c:strCache>
                <c:ptCount val="1"/>
                <c:pt idx="0">
                  <c:v>Trošak</c:v>
                </c:pt>
              </c:strCache>
            </c:strRef>
          </c:tx>
          <c:marker>
            <c:symbol val="none"/>
          </c:marker>
          <c:cat>
            <c:strRef>
              <c:f>Rješenja!$A$7:$A$17</c:f>
              <c:strCache>
                <c:ptCount val="11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</c:strCache>
            </c:strRef>
          </c:cat>
          <c:val>
            <c:numRef>
              <c:f>Rješenja!$C$7:$C$17</c:f>
              <c:numCache>
                <c:formatCode>_-* #,##0.00\ [$kn-41A]_-;\-* #,##0.00\ [$kn-41A]_-;_-* "-"??\ [$kn-41A]_-;_-@_-</c:formatCode>
                <c:ptCount val="11"/>
                <c:pt idx="0">
                  <c:v>334.4</c:v>
                </c:pt>
                <c:pt idx="1">
                  <c:v>462.65</c:v>
                </c:pt>
                <c:pt idx="2">
                  <c:v>361.95</c:v>
                </c:pt>
                <c:pt idx="3">
                  <c:v>381.9</c:v>
                </c:pt>
                <c:pt idx="4">
                  <c:v>428.45</c:v>
                </c:pt>
                <c:pt idx="5">
                  <c:v>200.45</c:v>
                </c:pt>
                <c:pt idx="6">
                  <c:v>538.65</c:v>
                </c:pt>
                <c:pt idx="7">
                  <c:v>644.1</c:v>
                </c:pt>
                <c:pt idx="8">
                  <c:v>222.29999999999998</c:v>
                </c:pt>
                <c:pt idx="9">
                  <c:v>243.2</c:v>
                </c:pt>
                <c:pt idx="10">
                  <c:v>148.19999999999999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3-4A66-9759-72004307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70912"/>
        <c:axId val="47276800"/>
      </c:lineChart>
      <c:catAx>
        <c:axId val="4727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276800"/>
        <c:crosses val="autoZero"/>
        <c:auto val="1"/>
        <c:lblAlgn val="ctr"/>
        <c:lblOffset val="100"/>
        <c:noMultiLvlLbl val="0"/>
      </c:catAx>
      <c:valAx>
        <c:axId val="47276800"/>
        <c:scaling>
          <c:orientation val="minMax"/>
        </c:scaling>
        <c:delete val="0"/>
        <c:axPos val="l"/>
        <c:majorGridlines/>
        <c:numFmt formatCode="_-* #,##0.00\ [$kn-41A]_-;\-* #,##0.00\ [$kn-41A]_-;_-* &quot;-&quot;??\ [$kn-41A]_-;_-@_-" sourceLinked="1"/>
        <c:majorTickMark val="out"/>
        <c:minorTickMark val="none"/>
        <c:tickLblPos val="nextTo"/>
        <c:crossAx val="472709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76200</xdr:rowOff>
    </xdr:from>
    <xdr:to>
      <xdr:col>3</xdr:col>
      <xdr:colOff>586740</xdr:colOff>
      <xdr:row>20</xdr:row>
      <xdr:rowOff>99060</xdr:rowOff>
    </xdr:to>
    <xdr:sp macro="" textlink="">
      <xdr:nvSpPr>
        <xdr:cNvPr id="2" name="TekstniOkvir 1"/>
        <xdr:cNvSpPr txBox="1"/>
      </xdr:nvSpPr>
      <xdr:spPr>
        <a:xfrm>
          <a:off x="0" y="2354580"/>
          <a:ext cx="5029200" cy="1485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r-HR" sz="1200"/>
            <a:t>COUNT  Broji koliko ćelija iz navedenog raspona sadrži brojčani podatak</a:t>
          </a:r>
        </a:p>
        <a:p>
          <a:r>
            <a:rPr lang="hr-HR" sz="1200"/>
            <a:t>COUNTIF</a:t>
          </a:r>
          <a:r>
            <a:rPr lang="hr-HR" sz="1200" baseline="0"/>
            <a:t>  Broji koliko ćelija iz navedenog raspona zadovoljava postavljeni uvjet, u ovom slučaju, koliko je brojeva veće od 5</a:t>
          </a:r>
        </a:p>
        <a:p>
          <a:r>
            <a:rPr lang="hr-HR" sz="1200" baseline="0"/>
            <a:t>SUM zbraja podatke u navedenom rasponu</a:t>
          </a:r>
        </a:p>
        <a:p>
          <a:r>
            <a:rPr lang="hr-HR" sz="1200" baseline="0"/>
            <a:t>MAX ispisuje najveći podatak iz navedenog raspona ćelija</a:t>
          </a:r>
        </a:p>
        <a:p>
          <a:r>
            <a:rPr lang="hr-HR" sz="1200" baseline="0"/>
            <a:t>MIN ispisuje najmanji podatak iz navedenog raspona ćelija</a:t>
          </a:r>
        </a:p>
        <a:p>
          <a:r>
            <a:rPr lang="hr-HR" sz="1200"/>
            <a:t>AVERAGE</a:t>
          </a:r>
          <a:r>
            <a:rPr lang="hr-HR" sz="1200" baseline="0"/>
            <a:t> - računa prosječnu vrijednost</a:t>
          </a:r>
          <a:endParaRPr lang="hr-HR" sz="1200"/>
        </a:p>
      </xdr:txBody>
    </xdr:sp>
    <xdr:clientData/>
  </xdr:twoCellAnchor>
  <xdr:twoCellAnchor>
    <xdr:from>
      <xdr:col>0</xdr:col>
      <xdr:colOff>53340</xdr:colOff>
      <xdr:row>32</xdr:row>
      <xdr:rowOff>30480</xdr:rowOff>
    </xdr:from>
    <xdr:to>
      <xdr:col>3</xdr:col>
      <xdr:colOff>464820</xdr:colOff>
      <xdr:row>43</xdr:row>
      <xdr:rowOff>167640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</xdr:colOff>
      <xdr:row>44</xdr:row>
      <xdr:rowOff>22860</xdr:rowOff>
    </xdr:from>
    <xdr:to>
      <xdr:col>3</xdr:col>
      <xdr:colOff>579120</xdr:colOff>
      <xdr:row>48</xdr:row>
      <xdr:rowOff>144780</xdr:rowOff>
    </xdr:to>
    <xdr:sp macro="" textlink="">
      <xdr:nvSpPr>
        <xdr:cNvPr id="4" name="TekstniOkvir 3"/>
        <xdr:cNvSpPr txBox="1"/>
      </xdr:nvSpPr>
      <xdr:spPr>
        <a:xfrm>
          <a:off x="43815" y="8237220"/>
          <a:ext cx="4970145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r-HR" sz="1100"/>
            <a:t>Da</a:t>
          </a:r>
          <a:r>
            <a:rPr lang="hr-HR" sz="1100" baseline="0"/>
            <a:t> biste nacrtali graf neke funkcije, morate prvo imati tablicu gdje ćete definirati vrijednost x, obično su to točke -3, -2, -1, 0, 1, 2, 3</a:t>
          </a:r>
        </a:p>
        <a:p>
          <a:r>
            <a:rPr lang="hr-HR" sz="1100" baseline="0"/>
            <a:t>Nakon toga morate napisati formulu za vrijednost  y i kopirati je. Potom označite stupce x i y i kliknete na umetni graf, odaberite raspršeni.  </a:t>
          </a:r>
        </a:p>
        <a:p>
          <a:endParaRPr lang="hr-H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-14158</xdr:colOff>
      <xdr:row>0</xdr:row>
      <xdr:rowOff>0</xdr:rowOff>
    </xdr:from>
    <xdr:ext cx="1293239" cy="405432"/>
    <xdr:sp macro="" textlink="">
      <xdr:nvSpPr>
        <xdr:cNvPr id="3" name="Pravokutnik 2"/>
        <xdr:cNvSpPr/>
      </xdr:nvSpPr>
      <xdr:spPr>
        <a:xfrm>
          <a:off x="-14158" y="0"/>
          <a:ext cx="129323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r-H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Zadatak 1.</a:t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1293239" cy="405432"/>
    <xdr:sp macro="" textlink="">
      <xdr:nvSpPr>
        <xdr:cNvPr id="4" name="Pravokutnik 3"/>
        <xdr:cNvSpPr/>
      </xdr:nvSpPr>
      <xdr:spPr>
        <a:xfrm>
          <a:off x="0" y="6217920"/>
          <a:ext cx="129323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r-H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Zadatak 2.</a:t>
          </a:r>
        </a:p>
      </xdr:txBody>
    </xdr:sp>
    <xdr:clientData/>
  </xdr:oneCellAnchor>
  <xdr:oneCellAnchor>
    <xdr:from>
      <xdr:col>0</xdr:col>
      <xdr:colOff>22860</xdr:colOff>
      <xdr:row>45</xdr:row>
      <xdr:rowOff>38100</xdr:rowOff>
    </xdr:from>
    <xdr:ext cx="1293239" cy="405432"/>
    <xdr:sp macro="" textlink="">
      <xdr:nvSpPr>
        <xdr:cNvPr id="5" name="Pravokutnik 4"/>
        <xdr:cNvSpPr/>
      </xdr:nvSpPr>
      <xdr:spPr>
        <a:xfrm>
          <a:off x="22860" y="7719060"/>
          <a:ext cx="129323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r-H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Zadatak 3.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93239" cy="405432"/>
    <xdr:sp macro="" textlink="">
      <xdr:nvSpPr>
        <xdr:cNvPr id="2" name="Pravokutnik 1"/>
        <xdr:cNvSpPr/>
      </xdr:nvSpPr>
      <xdr:spPr>
        <a:xfrm>
          <a:off x="0" y="0"/>
          <a:ext cx="129323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hr-H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Zadatak 4.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21</xdr:row>
      <xdr:rowOff>137160</xdr:rowOff>
    </xdr:from>
    <xdr:to>
      <xdr:col>11</xdr:col>
      <xdr:colOff>320040</xdr:colOff>
      <xdr:row>36</xdr:row>
      <xdr:rowOff>137160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38</xdr:row>
      <xdr:rowOff>83820</xdr:rowOff>
    </xdr:from>
    <xdr:to>
      <xdr:col>11</xdr:col>
      <xdr:colOff>266700</xdr:colOff>
      <xdr:row>53</xdr:row>
      <xdr:rowOff>83820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594360</xdr:colOff>
      <xdr:row>55</xdr:row>
      <xdr:rowOff>0</xdr:rowOff>
    </xdr:from>
    <xdr:to>
      <xdr:col>11</xdr:col>
      <xdr:colOff>289560</xdr:colOff>
      <xdr:row>70</xdr:row>
      <xdr:rowOff>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586740</xdr:colOff>
      <xdr:row>5</xdr:row>
      <xdr:rowOff>7620</xdr:rowOff>
    </xdr:from>
    <xdr:to>
      <xdr:col>11</xdr:col>
      <xdr:colOff>281940</xdr:colOff>
      <xdr:row>20</xdr:row>
      <xdr:rowOff>7620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Formulas="1" topLeftCell="A31" workbookViewId="0">
      <selection activeCell="D27" sqref="D27"/>
    </sheetView>
  </sheetViews>
  <sheetFormatPr defaultRowHeight="14.4" x14ac:dyDescent="0.3"/>
  <cols>
    <col min="2" max="2" width="10.33203125" customWidth="1"/>
  </cols>
  <sheetData>
    <row r="1" spans="1:9" ht="21" x14ac:dyDescent="0.4">
      <c r="A1" s="23" t="s">
        <v>2</v>
      </c>
      <c r="B1" s="23"/>
      <c r="C1" s="23"/>
      <c r="D1" s="23"/>
      <c r="E1" s="13"/>
      <c r="F1" s="13"/>
      <c r="G1" s="13"/>
      <c r="H1" s="13"/>
      <c r="I1" s="13"/>
    </row>
    <row r="3" spans="1:9" x14ac:dyDescent="0.3">
      <c r="A3" s="1" t="s">
        <v>0</v>
      </c>
      <c r="B3" s="2" t="s">
        <v>1</v>
      </c>
    </row>
    <row r="4" spans="1:9" x14ac:dyDescent="0.3">
      <c r="A4" s="1">
        <v>3</v>
      </c>
      <c r="B4" s="1">
        <v>3</v>
      </c>
    </row>
    <row r="5" spans="1:9" x14ac:dyDescent="0.3">
      <c r="A5" s="1">
        <v>4</v>
      </c>
      <c r="B5" s="1">
        <v>4</v>
      </c>
    </row>
    <row r="6" spans="1:9" x14ac:dyDescent="0.3">
      <c r="A6" s="1">
        <v>5</v>
      </c>
      <c r="B6" s="1">
        <v>5</v>
      </c>
    </row>
    <row r="7" spans="1:9" x14ac:dyDescent="0.3">
      <c r="A7" s="1"/>
      <c r="B7" s="1"/>
    </row>
    <row r="8" spans="1:9" x14ac:dyDescent="0.3">
      <c r="A8" s="1">
        <v>7</v>
      </c>
      <c r="B8" s="1">
        <v>7</v>
      </c>
    </row>
    <row r="9" spans="1:9" x14ac:dyDescent="0.3">
      <c r="A9" s="1">
        <v>8</v>
      </c>
      <c r="B9" s="1">
        <v>8</v>
      </c>
    </row>
    <row r="10" spans="1:9" x14ac:dyDescent="0.3">
      <c r="A10" s="1"/>
      <c r="B10" s="1"/>
    </row>
    <row r="11" spans="1:9" x14ac:dyDescent="0.3">
      <c r="A11" s="1">
        <v>3</v>
      </c>
      <c r="B11" s="1">
        <v>3</v>
      </c>
    </row>
    <row r="12" spans="1:9" x14ac:dyDescent="0.3">
      <c r="A12" s="3">
        <f>COUNT(A4:A11)</f>
        <v>6</v>
      </c>
      <c r="B12" s="4">
        <f>COUNTIF(B4:B11, "&gt;5")</f>
        <v>2</v>
      </c>
    </row>
    <row r="22" spans="1:9" ht="21" x14ac:dyDescent="0.4">
      <c r="A22" s="23" t="s">
        <v>38</v>
      </c>
      <c r="B22" s="23"/>
      <c r="C22" s="23"/>
      <c r="D22" s="23"/>
      <c r="E22" s="14"/>
      <c r="F22" s="14"/>
      <c r="G22" s="14"/>
      <c r="H22" s="14"/>
      <c r="I22" s="14"/>
    </row>
    <row r="24" spans="1:9" x14ac:dyDescent="0.3">
      <c r="A24" s="3" t="s">
        <v>39</v>
      </c>
      <c r="B24" s="3" t="s">
        <v>41</v>
      </c>
      <c r="C24" s="16" t="s">
        <v>40</v>
      </c>
    </row>
    <row r="25" spans="1:9" x14ac:dyDescent="0.3">
      <c r="A25" s="1">
        <v>-3</v>
      </c>
      <c r="B25" s="1">
        <f>A25^2+1</f>
        <v>10</v>
      </c>
      <c r="C25" s="2">
        <v>10</v>
      </c>
    </row>
    <row r="26" spans="1:9" x14ac:dyDescent="0.3">
      <c r="A26" s="1">
        <v>-2</v>
      </c>
      <c r="B26" s="1">
        <f t="shared" ref="B26:B31" si="0">A26^2+1</f>
        <v>5</v>
      </c>
      <c r="C26" s="2">
        <v>5</v>
      </c>
    </row>
    <row r="27" spans="1:9" x14ac:dyDescent="0.3">
      <c r="A27" s="1">
        <v>-1</v>
      </c>
      <c r="B27" s="1">
        <f t="shared" si="0"/>
        <v>2</v>
      </c>
      <c r="C27" s="2">
        <v>2</v>
      </c>
    </row>
    <row r="28" spans="1:9" x14ac:dyDescent="0.3">
      <c r="A28" s="1">
        <v>0</v>
      </c>
      <c r="B28" s="1">
        <f t="shared" si="0"/>
        <v>1</v>
      </c>
      <c r="C28" s="2">
        <v>1</v>
      </c>
    </row>
    <row r="29" spans="1:9" x14ac:dyDescent="0.3">
      <c r="A29" s="1">
        <v>1</v>
      </c>
      <c r="B29" s="1">
        <f t="shared" si="0"/>
        <v>2</v>
      </c>
      <c r="C29" s="2">
        <v>2</v>
      </c>
    </row>
    <row r="30" spans="1:9" x14ac:dyDescent="0.3">
      <c r="A30" s="1">
        <v>2</v>
      </c>
      <c r="B30" s="1">
        <f t="shared" si="0"/>
        <v>5</v>
      </c>
      <c r="C30" s="2">
        <v>5</v>
      </c>
    </row>
    <row r="31" spans="1:9" x14ac:dyDescent="0.3">
      <c r="A31" s="1">
        <v>3</v>
      </c>
      <c r="B31" s="1">
        <f t="shared" si="0"/>
        <v>10</v>
      </c>
      <c r="C31" s="2">
        <v>10</v>
      </c>
    </row>
  </sheetData>
  <mergeCells count="2">
    <mergeCell ref="A1:D1"/>
    <mergeCell ref="A22:D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2"/>
  <sheetViews>
    <sheetView tabSelected="1" topLeftCell="A28" workbookViewId="0">
      <selection activeCell="G66" sqref="G66"/>
    </sheetView>
  </sheetViews>
  <sheetFormatPr defaultRowHeight="14.4" x14ac:dyDescent="0.3"/>
  <cols>
    <col min="1" max="1" width="10.33203125" bestFit="1" customWidth="1"/>
    <col min="2" max="2" width="15.33203125" customWidth="1"/>
    <col min="3" max="3" width="11.6640625" bestFit="1" customWidth="1"/>
    <col min="6" max="6" width="13.44140625" customWidth="1"/>
    <col min="7" max="7" width="14.33203125" customWidth="1"/>
  </cols>
  <sheetData>
    <row r="2" spans="1:3" x14ac:dyDescent="0.3">
      <c r="A2" s="17"/>
    </row>
    <row r="3" spans="1:3" x14ac:dyDescent="0.3">
      <c r="A3" t="s">
        <v>60</v>
      </c>
    </row>
    <row r="4" spans="1:3" x14ac:dyDescent="0.3">
      <c r="A4" t="s">
        <v>59</v>
      </c>
    </row>
    <row r="5" spans="1:3" x14ac:dyDescent="0.3">
      <c r="A5" t="s">
        <v>61</v>
      </c>
    </row>
    <row r="6" spans="1:3" x14ac:dyDescent="0.3">
      <c r="A6" s="8" t="s">
        <v>10</v>
      </c>
      <c r="B6" s="8" t="s">
        <v>11</v>
      </c>
      <c r="C6" s="8" t="s">
        <v>12</v>
      </c>
    </row>
    <row r="7" spans="1:3" x14ac:dyDescent="0.3">
      <c r="A7" s="2" t="s">
        <v>13</v>
      </c>
      <c r="B7" s="2">
        <v>352</v>
      </c>
      <c r="C7" s="12"/>
    </row>
    <row r="8" spans="1:3" x14ac:dyDescent="0.3">
      <c r="A8" s="2" t="s">
        <v>14</v>
      </c>
      <c r="B8" s="2">
        <v>487</v>
      </c>
      <c r="C8" s="12"/>
    </row>
    <row r="9" spans="1:3" x14ac:dyDescent="0.3">
      <c r="A9" s="2" t="s">
        <v>15</v>
      </c>
      <c r="B9" s="2">
        <v>381</v>
      </c>
      <c r="C9" s="12"/>
    </row>
    <row r="10" spans="1:3" x14ac:dyDescent="0.3">
      <c r="A10" s="2" t="s">
        <v>16</v>
      </c>
      <c r="B10" s="2">
        <v>402</v>
      </c>
      <c r="C10" s="12"/>
    </row>
    <row r="11" spans="1:3" x14ac:dyDescent="0.3">
      <c r="A11" s="2" t="s">
        <v>17</v>
      </c>
      <c r="B11" s="2">
        <v>451</v>
      </c>
      <c r="C11" s="12"/>
    </row>
    <row r="12" spans="1:3" x14ac:dyDescent="0.3">
      <c r="A12" s="2" t="s">
        <v>18</v>
      </c>
      <c r="B12" s="2">
        <v>211</v>
      </c>
      <c r="C12" s="12"/>
    </row>
    <row r="13" spans="1:3" x14ac:dyDescent="0.3">
      <c r="A13" s="2" t="s">
        <v>19</v>
      </c>
      <c r="B13" s="2">
        <v>567</v>
      </c>
      <c r="C13" s="12"/>
    </row>
    <row r="14" spans="1:3" x14ac:dyDescent="0.3">
      <c r="A14" s="2" t="s">
        <v>20</v>
      </c>
      <c r="B14" s="2">
        <v>678</v>
      </c>
      <c r="C14" s="12"/>
    </row>
    <row r="15" spans="1:3" x14ac:dyDescent="0.3">
      <c r="A15" s="2" t="s">
        <v>21</v>
      </c>
      <c r="B15" s="2">
        <v>234</v>
      </c>
      <c r="C15" s="12"/>
    </row>
    <row r="16" spans="1:3" x14ac:dyDescent="0.3">
      <c r="A16" s="2" t="s">
        <v>22</v>
      </c>
      <c r="B16" s="2">
        <v>256</v>
      </c>
      <c r="C16" s="12"/>
    </row>
    <row r="17" spans="1:3" x14ac:dyDescent="0.3">
      <c r="A17" s="2" t="s">
        <v>23</v>
      </c>
      <c r="B17" s="2">
        <v>156</v>
      </c>
      <c r="C17" s="12"/>
    </row>
    <row r="18" spans="1:3" x14ac:dyDescent="0.3">
      <c r="A18" s="2" t="s">
        <v>24</v>
      </c>
      <c r="B18" s="2">
        <v>0.95</v>
      </c>
      <c r="C18" s="2"/>
    </row>
    <row r="19" spans="1:3" x14ac:dyDescent="0.3">
      <c r="A19" s="2" t="s">
        <v>25</v>
      </c>
      <c r="B19" s="2"/>
      <c r="C19" s="12"/>
    </row>
    <row r="20" spans="1:3" x14ac:dyDescent="0.3">
      <c r="A20" s="2" t="s">
        <v>26</v>
      </c>
      <c r="B20" s="7"/>
      <c r="C20" s="12"/>
    </row>
    <row r="22" spans="1:3" x14ac:dyDescent="0.3">
      <c r="A22" t="s">
        <v>27</v>
      </c>
    </row>
    <row r="23" spans="1:3" x14ac:dyDescent="0.3">
      <c r="A23" t="s">
        <v>28</v>
      </c>
    </row>
    <row r="25" spans="1:3" x14ac:dyDescent="0.3">
      <c r="A25" t="s">
        <v>29</v>
      </c>
    </row>
    <row r="26" spans="1:3" x14ac:dyDescent="0.3">
      <c r="A26" t="s">
        <v>30</v>
      </c>
    </row>
    <row r="28" spans="1:3" x14ac:dyDescent="0.3">
      <c r="A28" t="s">
        <v>31</v>
      </c>
    </row>
    <row r="30" spans="1:3" x14ac:dyDescent="0.3">
      <c r="A30" t="s">
        <v>32</v>
      </c>
    </row>
    <row r="31" spans="1:3" x14ac:dyDescent="0.3">
      <c r="A31" t="s">
        <v>33</v>
      </c>
    </row>
    <row r="33" spans="1:1" x14ac:dyDescent="0.3">
      <c r="A33" t="s">
        <v>34</v>
      </c>
    </row>
    <row r="34" spans="1:1" x14ac:dyDescent="0.3">
      <c r="A34" t="s">
        <v>35</v>
      </c>
    </row>
    <row r="36" spans="1:1" x14ac:dyDescent="0.3">
      <c r="A36" t="s">
        <v>62</v>
      </c>
    </row>
    <row r="40" spans="1:1" x14ac:dyDescent="0.3">
      <c r="A40" t="s">
        <v>63</v>
      </c>
    </row>
    <row r="41" spans="1:1" x14ac:dyDescent="0.3">
      <c r="A41" t="s">
        <v>42</v>
      </c>
    </row>
    <row r="42" spans="1:1" x14ac:dyDescent="0.3">
      <c r="A42" t="s">
        <v>43</v>
      </c>
    </row>
    <row r="44" spans="1:1" x14ac:dyDescent="0.3">
      <c r="A44" t="s">
        <v>44</v>
      </c>
    </row>
    <row r="49" spans="1:5" x14ac:dyDescent="0.3">
      <c r="A49" t="s">
        <v>64</v>
      </c>
    </row>
    <row r="51" spans="1:5" x14ac:dyDescent="0.3">
      <c r="A51" t="s">
        <v>50</v>
      </c>
    </row>
    <row r="52" spans="1:5" x14ac:dyDescent="0.3">
      <c r="A52" t="s">
        <v>51</v>
      </c>
    </row>
    <row r="54" spans="1:5" x14ac:dyDescent="0.3">
      <c r="A54" t="s">
        <v>52</v>
      </c>
    </row>
    <row r="55" spans="1:5" x14ac:dyDescent="0.3">
      <c r="A55" t="s">
        <v>53</v>
      </c>
    </row>
    <row r="57" spans="1:5" x14ac:dyDescent="0.3">
      <c r="A57" s="22" t="s">
        <v>54</v>
      </c>
      <c r="B57" s="22" t="s">
        <v>49</v>
      </c>
      <c r="C57" s="22" t="s">
        <v>25</v>
      </c>
      <c r="D57" s="20"/>
      <c r="E57" s="21" t="s">
        <v>55</v>
      </c>
    </row>
    <row r="58" spans="1:5" x14ac:dyDescent="0.3">
      <c r="A58" s="18">
        <v>321</v>
      </c>
      <c r="B58" s="1"/>
      <c r="C58" s="1"/>
      <c r="E58" t="s">
        <v>56</v>
      </c>
    </row>
    <row r="59" spans="1:5" x14ac:dyDescent="0.3">
      <c r="A59" s="18">
        <v>13.5</v>
      </c>
      <c r="B59" s="1"/>
      <c r="C59" s="1"/>
      <c r="E59" t="s">
        <v>57</v>
      </c>
    </row>
    <row r="60" spans="1:5" x14ac:dyDescent="0.3">
      <c r="A60" s="18">
        <v>213</v>
      </c>
      <c r="B60" s="1"/>
      <c r="C60" s="1"/>
    </row>
    <row r="61" spans="1:5" x14ac:dyDescent="0.3">
      <c r="A61" s="18">
        <v>234</v>
      </c>
      <c r="B61" s="1"/>
      <c r="C61" s="1"/>
    </row>
    <row r="62" spans="1:5" x14ac:dyDescent="0.3">
      <c r="A62" s="18">
        <v>315</v>
      </c>
      <c r="B62" s="1"/>
      <c r="C62" s="1"/>
    </row>
    <row r="63" spans="1:5" x14ac:dyDescent="0.3">
      <c r="A63" s="18">
        <v>356</v>
      </c>
      <c r="B63" s="1"/>
      <c r="C63" s="1"/>
    </row>
    <row r="65" spans="1:3" x14ac:dyDescent="0.3">
      <c r="A65" s="22" t="s">
        <v>25</v>
      </c>
      <c r="B65" s="22" t="s">
        <v>54</v>
      </c>
      <c r="C65" s="22" t="s">
        <v>49</v>
      </c>
    </row>
    <row r="66" spans="1:3" x14ac:dyDescent="0.3">
      <c r="A66" s="19">
        <v>450</v>
      </c>
      <c r="B66" s="1"/>
      <c r="C66" s="1"/>
    </row>
    <row r="67" spans="1:3" x14ac:dyDescent="0.3">
      <c r="A67" s="19">
        <v>213</v>
      </c>
      <c r="B67" s="1"/>
      <c r="C67" s="1"/>
    </row>
    <row r="68" spans="1:3" x14ac:dyDescent="0.3">
      <c r="A68" s="19">
        <v>151</v>
      </c>
      <c r="B68" s="1"/>
      <c r="C68" s="1"/>
    </row>
    <row r="69" spans="1:3" x14ac:dyDescent="0.3">
      <c r="A69" s="19">
        <v>252</v>
      </c>
      <c r="B69" s="1"/>
      <c r="C69" s="1"/>
    </row>
    <row r="70" spans="1:3" x14ac:dyDescent="0.3">
      <c r="A70" s="19">
        <v>123</v>
      </c>
      <c r="B70" s="1"/>
      <c r="C70" s="1"/>
    </row>
    <row r="71" spans="1:3" x14ac:dyDescent="0.3">
      <c r="A71" s="19">
        <v>525</v>
      </c>
      <c r="B71" s="1"/>
      <c r="C71" s="1"/>
    </row>
    <row r="72" spans="1:3" x14ac:dyDescent="0.3">
      <c r="A72" s="1"/>
      <c r="B72" s="1"/>
      <c r="C72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topLeftCell="A163" workbookViewId="0">
      <selection activeCell="A6" sqref="A6"/>
    </sheetView>
  </sheetViews>
  <sheetFormatPr defaultRowHeight="14.4" x14ac:dyDescent="0.3"/>
  <cols>
    <col min="1" max="1" width="25.44140625" bestFit="1" customWidth="1"/>
    <col min="2" max="2" width="14.5546875" customWidth="1"/>
    <col min="3" max="3" width="14.33203125" customWidth="1"/>
    <col min="5" max="5" width="11" customWidth="1"/>
    <col min="6" max="6" width="11.5546875" customWidth="1"/>
    <col min="7" max="7" width="13.109375" customWidth="1"/>
  </cols>
  <sheetData>
    <row r="1" spans="1:5" x14ac:dyDescent="0.3">
      <c r="B1" s="2">
        <v>324</v>
      </c>
      <c r="C1" s="2">
        <v>456</v>
      </c>
      <c r="D1" s="2">
        <v>13</v>
      </c>
      <c r="E1" s="2">
        <v>3</v>
      </c>
    </row>
    <row r="2" spans="1:5" x14ac:dyDescent="0.3">
      <c r="B2" s="2">
        <f>B1+45</f>
        <v>369</v>
      </c>
      <c r="C2" s="2">
        <v>134</v>
      </c>
      <c r="D2">
        <v>213</v>
      </c>
      <c r="E2" s="2">
        <v>4</v>
      </c>
    </row>
    <row r="3" spans="1:5" x14ac:dyDescent="0.3">
      <c r="B3" s="2">
        <f t="shared" ref="B3:B22" si="0">B2+45</f>
        <v>414</v>
      </c>
      <c r="C3" s="2">
        <f>C1+C2+3</f>
        <v>593</v>
      </c>
      <c r="D3" s="2">
        <v>331</v>
      </c>
      <c r="E3" s="2">
        <v>5</v>
      </c>
    </row>
    <row r="4" spans="1:5" x14ac:dyDescent="0.3">
      <c r="A4" t="s">
        <v>65</v>
      </c>
      <c r="B4" s="2">
        <f t="shared" si="0"/>
        <v>459</v>
      </c>
      <c r="C4" s="2">
        <f t="shared" ref="C4:C14" si="1">C2+C3+3</f>
        <v>730</v>
      </c>
      <c r="D4" s="2">
        <f>D3+D2-D1</f>
        <v>531</v>
      </c>
      <c r="E4" s="2">
        <v>6</v>
      </c>
    </row>
    <row r="5" spans="1:5" x14ac:dyDescent="0.3">
      <c r="A5" t="s">
        <v>66</v>
      </c>
      <c r="B5" s="2">
        <f t="shared" si="0"/>
        <v>504</v>
      </c>
      <c r="C5" s="2">
        <f t="shared" si="1"/>
        <v>1326</v>
      </c>
      <c r="D5" s="2">
        <f t="shared" ref="D5:D16" si="2">D4+D3-D2</f>
        <v>649</v>
      </c>
      <c r="E5" s="2">
        <v>7</v>
      </c>
    </row>
    <row r="6" spans="1:5" x14ac:dyDescent="0.3">
      <c r="B6" s="2">
        <f t="shared" si="0"/>
        <v>549</v>
      </c>
      <c r="C6" s="2">
        <f t="shared" si="1"/>
        <v>2059</v>
      </c>
      <c r="D6" s="2">
        <f t="shared" si="2"/>
        <v>849</v>
      </c>
      <c r="E6" s="2">
        <v>8</v>
      </c>
    </row>
    <row r="7" spans="1:5" x14ac:dyDescent="0.3">
      <c r="B7" s="2">
        <f t="shared" si="0"/>
        <v>594</v>
      </c>
      <c r="C7" s="2">
        <f t="shared" si="1"/>
        <v>3388</v>
      </c>
      <c r="D7" s="2">
        <f t="shared" si="2"/>
        <v>967</v>
      </c>
      <c r="E7" s="2">
        <v>34</v>
      </c>
    </row>
    <row r="8" spans="1:5" x14ac:dyDescent="0.3">
      <c r="B8" s="2">
        <f t="shared" si="0"/>
        <v>639</v>
      </c>
      <c r="C8" s="2">
        <f t="shared" si="1"/>
        <v>5450</v>
      </c>
      <c r="D8" s="2">
        <f t="shared" si="2"/>
        <v>1167</v>
      </c>
      <c r="E8" s="2">
        <v>3</v>
      </c>
    </row>
    <row r="9" spans="1:5" x14ac:dyDescent="0.3">
      <c r="B9" s="2">
        <f t="shared" si="0"/>
        <v>684</v>
      </c>
      <c r="C9" s="2">
        <f t="shared" si="1"/>
        <v>8841</v>
      </c>
      <c r="D9" s="2">
        <f t="shared" si="2"/>
        <v>1285</v>
      </c>
      <c r="E9" s="2">
        <v>34</v>
      </c>
    </row>
    <row r="10" spans="1:5" x14ac:dyDescent="0.3">
      <c r="B10" s="2">
        <f t="shared" si="0"/>
        <v>729</v>
      </c>
      <c r="C10" s="2">
        <f t="shared" si="1"/>
        <v>14294</v>
      </c>
      <c r="D10" s="2">
        <f t="shared" si="2"/>
        <v>1485</v>
      </c>
      <c r="E10" s="2">
        <v>53</v>
      </c>
    </row>
    <row r="11" spans="1:5" x14ac:dyDescent="0.3">
      <c r="B11" s="2">
        <f t="shared" si="0"/>
        <v>774</v>
      </c>
      <c r="C11" s="2">
        <f t="shared" si="1"/>
        <v>23138</v>
      </c>
      <c r="D11" s="2">
        <f t="shared" si="2"/>
        <v>1603</v>
      </c>
      <c r="E11" s="2">
        <v>74</v>
      </c>
    </row>
    <row r="12" spans="1:5" x14ac:dyDescent="0.3">
      <c r="B12" s="2">
        <f>B11+45</f>
        <v>819</v>
      </c>
      <c r="C12" s="2">
        <f t="shared" si="1"/>
        <v>37435</v>
      </c>
      <c r="D12" s="2">
        <f t="shared" si="2"/>
        <v>1803</v>
      </c>
      <c r="E12" s="2">
        <v>6785</v>
      </c>
    </row>
    <row r="13" spans="1:5" x14ac:dyDescent="0.3">
      <c r="B13" s="2">
        <f t="shared" si="0"/>
        <v>864</v>
      </c>
      <c r="C13" s="2">
        <f t="shared" si="1"/>
        <v>60576</v>
      </c>
      <c r="D13" s="2">
        <f t="shared" si="2"/>
        <v>1921</v>
      </c>
      <c r="E13" s="2">
        <v>685</v>
      </c>
    </row>
    <row r="14" spans="1:5" x14ac:dyDescent="0.3">
      <c r="B14" s="2">
        <f t="shared" si="0"/>
        <v>909</v>
      </c>
      <c r="C14" s="2">
        <f t="shared" si="1"/>
        <v>98014</v>
      </c>
      <c r="D14" s="2">
        <f t="shared" si="2"/>
        <v>2121</v>
      </c>
      <c r="E14" s="2">
        <v>856</v>
      </c>
    </row>
    <row r="15" spans="1:5" x14ac:dyDescent="0.3">
      <c r="B15" s="2">
        <f t="shared" si="0"/>
        <v>954</v>
      </c>
      <c r="C15" s="2">
        <f>C14-C8+14</f>
        <v>92578</v>
      </c>
      <c r="D15" s="2">
        <f t="shared" si="2"/>
        <v>2239</v>
      </c>
      <c r="E15" s="2">
        <v>45</v>
      </c>
    </row>
    <row r="16" spans="1:5" x14ac:dyDescent="0.3">
      <c r="B16" s="2">
        <f t="shared" si="0"/>
        <v>999</v>
      </c>
      <c r="C16" s="2">
        <f t="shared" ref="C16:C19" si="3">C15-C9+14</f>
        <v>83751</v>
      </c>
      <c r="D16" s="2">
        <f t="shared" si="2"/>
        <v>2439</v>
      </c>
      <c r="E16" s="2">
        <v>344</v>
      </c>
    </row>
    <row r="17" spans="2:5" x14ac:dyDescent="0.3">
      <c r="B17" s="2">
        <f t="shared" si="0"/>
        <v>1044</v>
      </c>
      <c r="C17" s="2">
        <f t="shared" si="3"/>
        <v>69471</v>
      </c>
      <c r="D17" s="2">
        <f>D16+D15-D14-157</f>
        <v>2400</v>
      </c>
      <c r="E17" s="2">
        <v>34325</v>
      </c>
    </row>
    <row r="18" spans="2:5" x14ac:dyDescent="0.3">
      <c r="B18" s="2">
        <f t="shared" si="0"/>
        <v>1089</v>
      </c>
      <c r="C18" s="2">
        <f t="shared" si="3"/>
        <v>46347</v>
      </c>
      <c r="D18" s="2">
        <f t="shared" ref="D18:D24" si="4">D17+D16-D15-157</f>
        <v>2443</v>
      </c>
      <c r="E18" s="2">
        <v>3645756</v>
      </c>
    </row>
    <row r="19" spans="2:5" x14ac:dyDescent="0.3">
      <c r="B19" s="2">
        <f t="shared" si="0"/>
        <v>1134</v>
      </c>
      <c r="C19" s="2">
        <f t="shared" si="3"/>
        <v>8926</v>
      </c>
      <c r="D19" s="2">
        <f t="shared" si="4"/>
        <v>2247</v>
      </c>
      <c r="E19" s="2">
        <v>56</v>
      </c>
    </row>
    <row r="20" spans="2:5" x14ac:dyDescent="0.3">
      <c r="B20" s="2">
        <f t="shared" si="0"/>
        <v>1179</v>
      </c>
      <c r="C20" s="2"/>
      <c r="D20" s="2">
        <f t="shared" si="4"/>
        <v>2133</v>
      </c>
      <c r="E20" s="2">
        <v>756</v>
      </c>
    </row>
    <row r="21" spans="2:5" x14ac:dyDescent="0.3">
      <c r="B21" s="2">
        <f>B20+45</f>
        <v>1224</v>
      </c>
      <c r="C21" s="2"/>
      <c r="D21" s="2">
        <f t="shared" si="4"/>
        <v>1780</v>
      </c>
      <c r="E21" s="2">
        <v>5</v>
      </c>
    </row>
    <row r="22" spans="2:5" x14ac:dyDescent="0.3">
      <c r="B22" s="2">
        <f t="shared" si="0"/>
        <v>1269</v>
      </c>
      <c r="C22" s="2"/>
      <c r="D22" s="2">
        <f t="shared" si="4"/>
        <v>1509</v>
      </c>
      <c r="E22" s="2">
        <v>675</v>
      </c>
    </row>
    <row r="23" spans="2:5" x14ac:dyDescent="0.3">
      <c r="B23" s="2">
        <v>5675</v>
      </c>
      <c r="C23" s="2">
        <f>C19-156</f>
        <v>8770</v>
      </c>
      <c r="D23" s="2">
        <f t="shared" si="4"/>
        <v>999</v>
      </c>
      <c r="E23" s="2">
        <v>7</v>
      </c>
    </row>
    <row r="24" spans="2:5" x14ac:dyDescent="0.3">
      <c r="B24" s="2">
        <f>B23-4</f>
        <v>5671</v>
      </c>
      <c r="C24" s="2">
        <f t="shared" ref="C24:C25" si="5">C23-256</f>
        <v>8514</v>
      </c>
      <c r="D24" s="2">
        <f t="shared" si="4"/>
        <v>571</v>
      </c>
      <c r="E24" s="2">
        <v>5756869</v>
      </c>
    </row>
    <row r="25" spans="2:5" x14ac:dyDescent="0.3">
      <c r="B25" s="2">
        <f>B24-67</f>
        <v>5604</v>
      </c>
      <c r="C25" s="2">
        <f t="shared" si="5"/>
        <v>8258</v>
      </c>
      <c r="D25" s="2">
        <f>D24-23-12</f>
        <v>536</v>
      </c>
      <c r="E25" s="2">
        <v>879</v>
      </c>
    </row>
    <row r="26" spans="2:5" x14ac:dyDescent="0.3">
      <c r="B26" s="2">
        <f t="shared" ref="B26:B33" si="6">B25-67</f>
        <v>5537</v>
      </c>
      <c r="C26" s="2"/>
      <c r="D26" s="2">
        <f t="shared" ref="D26:D40" si="7">D25-23-12</f>
        <v>501</v>
      </c>
      <c r="E26" s="2">
        <v>87</v>
      </c>
    </row>
    <row r="27" spans="2:5" x14ac:dyDescent="0.3">
      <c r="B27" s="2">
        <f t="shared" si="6"/>
        <v>5470</v>
      </c>
      <c r="C27" s="2">
        <f>C23-C25</f>
        <v>512</v>
      </c>
      <c r="D27" s="2">
        <f t="shared" si="7"/>
        <v>466</v>
      </c>
      <c r="E27" s="2">
        <v>89</v>
      </c>
    </row>
    <row r="28" spans="2:5" x14ac:dyDescent="0.3">
      <c r="B28" s="2">
        <f t="shared" si="6"/>
        <v>5403</v>
      </c>
      <c r="C28" s="2">
        <f>C24-C26</f>
        <v>8514</v>
      </c>
      <c r="D28" s="2">
        <f t="shared" si="7"/>
        <v>431</v>
      </c>
      <c r="E28" s="2">
        <v>8</v>
      </c>
    </row>
    <row r="29" spans="2:5" x14ac:dyDescent="0.3">
      <c r="B29" s="2">
        <f t="shared" si="6"/>
        <v>5336</v>
      </c>
      <c r="C29" s="2">
        <f t="shared" ref="C29:C49" si="8">C25-C27</f>
        <v>7746</v>
      </c>
      <c r="D29" s="2">
        <f t="shared" si="7"/>
        <v>396</v>
      </c>
      <c r="E29" s="2">
        <v>8</v>
      </c>
    </row>
    <row r="30" spans="2:5" x14ac:dyDescent="0.3">
      <c r="B30" s="2">
        <f t="shared" si="6"/>
        <v>5269</v>
      </c>
      <c r="C30" s="2">
        <f t="shared" si="8"/>
        <v>-8514</v>
      </c>
      <c r="D30" s="2">
        <f t="shared" si="7"/>
        <v>361</v>
      </c>
      <c r="E30" s="2"/>
    </row>
    <row r="31" spans="2:5" x14ac:dyDescent="0.3">
      <c r="B31" s="2">
        <f t="shared" si="6"/>
        <v>5202</v>
      </c>
      <c r="C31" s="2">
        <f t="shared" si="8"/>
        <v>-7234</v>
      </c>
      <c r="D31" s="2">
        <f t="shared" si="7"/>
        <v>326</v>
      </c>
      <c r="E31" s="2"/>
    </row>
    <row r="32" spans="2:5" x14ac:dyDescent="0.3">
      <c r="B32" s="2">
        <f t="shared" si="6"/>
        <v>5135</v>
      </c>
      <c r="C32" s="2">
        <f t="shared" si="8"/>
        <v>17028</v>
      </c>
      <c r="D32" s="2">
        <f t="shared" si="7"/>
        <v>291</v>
      </c>
      <c r="E32" s="2">
        <v>35</v>
      </c>
    </row>
    <row r="33" spans="2:5" x14ac:dyDescent="0.3">
      <c r="B33" s="2">
        <f t="shared" si="6"/>
        <v>5068</v>
      </c>
      <c r="C33" s="2">
        <f t="shared" si="8"/>
        <v>14980</v>
      </c>
      <c r="D33" s="2">
        <f t="shared" si="7"/>
        <v>256</v>
      </c>
      <c r="E33" s="2">
        <v>3</v>
      </c>
    </row>
    <row r="34" spans="2:5" x14ac:dyDescent="0.3">
      <c r="B34" s="2">
        <f>B2-23</f>
        <v>346</v>
      </c>
      <c r="C34" s="2">
        <f t="shared" si="8"/>
        <v>-25542</v>
      </c>
      <c r="D34" s="2">
        <f t="shared" si="7"/>
        <v>221</v>
      </c>
      <c r="E34" s="2">
        <v>2</v>
      </c>
    </row>
    <row r="35" spans="2:5" x14ac:dyDescent="0.3">
      <c r="B35" s="2">
        <f t="shared" ref="B35:B98" si="9">B3-23</f>
        <v>391</v>
      </c>
      <c r="C35" s="2">
        <f t="shared" si="8"/>
        <v>-22214</v>
      </c>
      <c r="D35" s="2">
        <f t="shared" si="7"/>
        <v>186</v>
      </c>
      <c r="E35" s="2">
        <v>2</v>
      </c>
    </row>
    <row r="36" spans="2:5" x14ac:dyDescent="0.3">
      <c r="B36" s="2">
        <f t="shared" si="9"/>
        <v>436</v>
      </c>
      <c r="C36" s="2">
        <f t="shared" si="8"/>
        <v>42570</v>
      </c>
      <c r="D36" s="2">
        <f t="shared" si="7"/>
        <v>151</v>
      </c>
      <c r="E36" s="2">
        <v>4</v>
      </c>
    </row>
    <row r="37" spans="2:5" x14ac:dyDescent="0.3">
      <c r="B37" s="2">
        <f t="shared" si="9"/>
        <v>481</v>
      </c>
      <c r="C37" s="2">
        <f t="shared" si="8"/>
        <v>37194</v>
      </c>
      <c r="D37" s="2">
        <f t="shared" si="7"/>
        <v>116</v>
      </c>
      <c r="E37" s="2">
        <v>2</v>
      </c>
    </row>
    <row r="38" spans="2:5" x14ac:dyDescent="0.3">
      <c r="B38" s="2">
        <f t="shared" si="9"/>
        <v>526</v>
      </c>
      <c r="C38" s="2">
        <f t="shared" si="8"/>
        <v>-68112</v>
      </c>
      <c r="D38" s="2">
        <f t="shared" si="7"/>
        <v>81</v>
      </c>
      <c r="E38" s="2"/>
    </row>
    <row r="39" spans="2:5" x14ac:dyDescent="0.3">
      <c r="B39" s="2">
        <f t="shared" si="9"/>
        <v>571</v>
      </c>
      <c r="C39" s="2">
        <f t="shared" si="8"/>
        <v>-59408</v>
      </c>
      <c r="D39" s="2">
        <f t="shared" si="7"/>
        <v>46</v>
      </c>
      <c r="E39" s="2">
        <v>11</v>
      </c>
    </row>
    <row r="40" spans="2:5" x14ac:dyDescent="0.3">
      <c r="B40" s="2">
        <f t="shared" si="9"/>
        <v>616</v>
      </c>
      <c r="C40" s="2">
        <f t="shared" si="8"/>
        <v>110682</v>
      </c>
      <c r="D40" s="2">
        <f t="shared" si="7"/>
        <v>11</v>
      </c>
      <c r="E40" s="2">
        <v>4</v>
      </c>
    </row>
    <row r="41" spans="2:5" x14ac:dyDescent="0.3">
      <c r="B41" s="2">
        <f t="shared" si="9"/>
        <v>661</v>
      </c>
      <c r="C41" s="2">
        <f t="shared" si="8"/>
        <v>96602</v>
      </c>
      <c r="D41" s="2">
        <f>D40+D39</f>
        <v>57</v>
      </c>
      <c r="E41" s="2"/>
    </row>
    <row r="42" spans="2:5" x14ac:dyDescent="0.3">
      <c r="B42" s="2">
        <f t="shared" si="9"/>
        <v>706</v>
      </c>
      <c r="C42" s="2">
        <f t="shared" si="8"/>
        <v>-178794</v>
      </c>
      <c r="D42" s="2">
        <f t="shared" ref="D42:D52" si="10">D41+D40</f>
        <v>68</v>
      </c>
      <c r="E42" s="2">
        <v>5</v>
      </c>
    </row>
    <row r="43" spans="2:5" x14ac:dyDescent="0.3">
      <c r="B43" s="2">
        <f t="shared" si="9"/>
        <v>751</v>
      </c>
      <c r="C43" s="2">
        <f t="shared" si="8"/>
        <v>-156010</v>
      </c>
      <c r="D43" s="2">
        <f t="shared" si="10"/>
        <v>125</v>
      </c>
      <c r="E43" s="2">
        <v>6</v>
      </c>
    </row>
    <row r="44" spans="2:5" x14ac:dyDescent="0.3">
      <c r="B44" s="2">
        <f t="shared" si="9"/>
        <v>796</v>
      </c>
      <c r="C44" s="2">
        <f t="shared" si="8"/>
        <v>289476</v>
      </c>
      <c r="D44" s="2">
        <f t="shared" si="10"/>
        <v>193</v>
      </c>
      <c r="E44" s="2">
        <v>7</v>
      </c>
    </row>
    <row r="45" spans="2:5" x14ac:dyDescent="0.3">
      <c r="B45" s="2">
        <f t="shared" si="9"/>
        <v>841</v>
      </c>
      <c r="C45" s="2">
        <f t="shared" si="8"/>
        <v>252612</v>
      </c>
      <c r="D45" s="2">
        <f t="shared" si="10"/>
        <v>318</v>
      </c>
      <c r="E45" s="2">
        <v>8</v>
      </c>
    </row>
    <row r="46" spans="2:5" x14ac:dyDescent="0.3">
      <c r="B46" s="2">
        <f t="shared" si="9"/>
        <v>886</v>
      </c>
      <c r="C46" s="2">
        <f t="shared" si="8"/>
        <v>-468270</v>
      </c>
      <c r="D46" s="2">
        <f t="shared" si="10"/>
        <v>511</v>
      </c>
      <c r="E46" s="2">
        <v>34</v>
      </c>
    </row>
    <row r="47" spans="2:5" x14ac:dyDescent="0.3">
      <c r="B47" s="2">
        <f t="shared" si="9"/>
        <v>931</v>
      </c>
      <c r="C47" s="2">
        <f t="shared" si="8"/>
        <v>-408622</v>
      </c>
      <c r="D47" s="2">
        <f t="shared" si="10"/>
        <v>829</v>
      </c>
      <c r="E47" s="2">
        <v>2</v>
      </c>
    </row>
    <row r="48" spans="2:5" x14ac:dyDescent="0.3">
      <c r="B48" s="2">
        <f t="shared" si="9"/>
        <v>976</v>
      </c>
      <c r="C48" s="2">
        <f t="shared" si="8"/>
        <v>757746</v>
      </c>
      <c r="D48" s="2">
        <f t="shared" si="10"/>
        <v>1340</v>
      </c>
      <c r="E48" s="2">
        <v>4</v>
      </c>
    </row>
    <row r="49" spans="2:5" x14ac:dyDescent="0.3">
      <c r="B49" s="2">
        <f t="shared" si="9"/>
        <v>1021</v>
      </c>
      <c r="C49" s="2">
        <f t="shared" si="8"/>
        <v>661234</v>
      </c>
      <c r="D49" s="2">
        <f t="shared" si="10"/>
        <v>2169</v>
      </c>
      <c r="E49" s="2"/>
    </row>
    <row r="50" spans="2:5" x14ac:dyDescent="0.3">
      <c r="B50" s="2">
        <f t="shared" si="9"/>
        <v>1066</v>
      </c>
      <c r="C50" s="2"/>
      <c r="D50" s="2">
        <f t="shared" si="10"/>
        <v>3509</v>
      </c>
      <c r="E50" s="2"/>
    </row>
    <row r="51" spans="2:5" x14ac:dyDescent="0.3">
      <c r="B51" s="2">
        <f t="shared" si="9"/>
        <v>1111</v>
      </c>
      <c r="C51" s="2">
        <f t="shared" ref="C51:C98" si="11">C49-C37</f>
        <v>624040</v>
      </c>
      <c r="D51" s="2">
        <f t="shared" si="10"/>
        <v>5678</v>
      </c>
      <c r="E51" s="2">
        <v>13414</v>
      </c>
    </row>
    <row r="52" spans="2:5" x14ac:dyDescent="0.3">
      <c r="B52" s="2">
        <f t="shared" si="9"/>
        <v>1156</v>
      </c>
      <c r="C52" s="2">
        <f t="shared" si="11"/>
        <v>68112</v>
      </c>
      <c r="D52" s="2">
        <f t="shared" si="10"/>
        <v>9187</v>
      </c>
      <c r="E52" s="2"/>
    </row>
    <row r="53" spans="2:5" x14ac:dyDescent="0.3">
      <c r="B53" s="2">
        <f t="shared" si="9"/>
        <v>1201</v>
      </c>
      <c r="C53" s="2">
        <f t="shared" si="11"/>
        <v>683448</v>
      </c>
      <c r="D53" s="2">
        <f>D52-D51</f>
        <v>3509</v>
      </c>
      <c r="E53" s="2">
        <v>14</v>
      </c>
    </row>
    <row r="54" spans="2:5" x14ac:dyDescent="0.3">
      <c r="B54" s="2">
        <f t="shared" si="9"/>
        <v>1246</v>
      </c>
      <c r="C54" s="2">
        <f t="shared" si="11"/>
        <v>-42570</v>
      </c>
      <c r="D54" s="2">
        <f t="shared" ref="D54:D85" si="12">D53-15</f>
        <v>3494</v>
      </c>
      <c r="E54" s="2">
        <v>1</v>
      </c>
    </row>
    <row r="55" spans="2:5" x14ac:dyDescent="0.3">
      <c r="B55" s="2">
        <f t="shared" si="9"/>
        <v>5652</v>
      </c>
      <c r="C55" s="2">
        <f t="shared" si="11"/>
        <v>586846</v>
      </c>
      <c r="D55" s="2">
        <f t="shared" si="12"/>
        <v>3479</v>
      </c>
      <c r="E55" s="2">
        <v>14</v>
      </c>
    </row>
    <row r="56" spans="2:5" x14ac:dyDescent="0.3">
      <c r="B56" s="2">
        <f t="shared" si="9"/>
        <v>5648</v>
      </c>
      <c r="C56" s="2">
        <f t="shared" si="11"/>
        <v>136224</v>
      </c>
      <c r="D56" s="2">
        <f t="shared" si="12"/>
        <v>3464</v>
      </c>
      <c r="E56" s="2">
        <v>14</v>
      </c>
    </row>
    <row r="57" spans="2:5" x14ac:dyDescent="0.3">
      <c r="B57" s="2">
        <f t="shared" si="9"/>
        <v>5581</v>
      </c>
      <c r="C57" s="2">
        <f t="shared" si="11"/>
        <v>742856</v>
      </c>
      <c r="D57" s="2">
        <f t="shared" si="12"/>
        <v>3449</v>
      </c>
      <c r="E57" s="2"/>
    </row>
    <row r="58" spans="2:5" x14ac:dyDescent="0.3">
      <c r="B58" s="2">
        <f t="shared" si="9"/>
        <v>5514</v>
      </c>
      <c r="C58" s="2">
        <f t="shared" si="11"/>
        <v>-153252</v>
      </c>
      <c r="D58" s="2">
        <f t="shared" si="12"/>
        <v>3434</v>
      </c>
      <c r="E58" s="2">
        <v>41</v>
      </c>
    </row>
    <row r="59" spans="2:5" x14ac:dyDescent="0.3">
      <c r="B59" s="2">
        <f t="shared" si="9"/>
        <v>5447</v>
      </c>
      <c r="C59" s="2">
        <f t="shared" si="11"/>
        <v>490244</v>
      </c>
      <c r="D59" s="2">
        <f t="shared" si="12"/>
        <v>3419</v>
      </c>
      <c r="E59" s="2">
        <v>14</v>
      </c>
    </row>
    <row r="60" spans="2:5" x14ac:dyDescent="0.3">
      <c r="B60" s="2">
        <f t="shared" si="9"/>
        <v>5380</v>
      </c>
      <c r="C60" s="2">
        <f t="shared" si="11"/>
        <v>315018</v>
      </c>
      <c r="D60" s="2">
        <f t="shared" si="12"/>
        <v>3404</v>
      </c>
      <c r="E60" s="2">
        <v>15263</v>
      </c>
    </row>
    <row r="61" spans="2:5" x14ac:dyDescent="0.3">
      <c r="B61" s="2">
        <f t="shared" si="9"/>
        <v>5313</v>
      </c>
      <c r="C61" s="2">
        <f t="shared" si="11"/>
        <v>898866</v>
      </c>
      <c r="D61" s="2">
        <f t="shared" si="12"/>
        <v>3389</v>
      </c>
      <c r="E61" s="2">
        <v>64</v>
      </c>
    </row>
    <row r="62" spans="2:5" x14ac:dyDescent="0.3">
      <c r="B62" s="2">
        <f t="shared" si="9"/>
        <v>5246</v>
      </c>
      <c r="C62" s="2">
        <f t="shared" si="11"/>
        <v>-442728</v>
      </c>
      <c r="D62" s="2">
        <f t="shared" si="12"/>
        <v>3374</v>
      </c>
      <c r="E62" s="2">
        <v>7</v>
      </c>
    </row>
    <row r="63" spans="2:5" x14ac:dyDescent="0.3">
      <c r="B63" s="2">
        <f t="shared" si="9"/>
        <v>5179</v>
      </c>
      <c r="C63" s="2">
        <f t="shared" si="11"/>
        <v>237632</v>
      </c>
      <c r="D63" s="2">
        <f t="shared" si="12"/>
        <v>3359</v>
      </c>
      <c r="E63" s="2">
        <v>5</v>
      </c>
    </row>
    <row r="64" spans="2:5" x14ac:dyDescent="0.3">
      <c r="B64" s="2">
        <f t="shared" si="9"/>
        <v>5112</v>
      </c>
      <c r="C64" s="2">
        <f t="shared" si="11"/>
        <v>-442728</v>
      </c>
      <c r="D64" s="2">
        <f t="shared" si="12"/>
        <v>3344</v>
      </c>
      <c r="E64" s="2">
        <v>85</v>
      </c>
    </row>
    <row r="65" spans="2:5" x14ac:dyDescent="0.3">
      <c r="B65" s="2">
        <f t="shared" si="9"/>
        <v>5045</v>
      </c>
      <c r="C65" s="2">
        <f t="shared" si="11"/>
        <v>-386408</v>
      </c>
      <c r="D65" s="2">
        <f t="shared" si="12"/>
        <v>3329</v>
      </c>
      <c r="E65" s="2">
        <v>8</v>
      </c>
    </row>
    <row r="66" spans="2:5" x14ac:dyDescent="0.3">
      <c r="B66" s="2">
        <f t="shared" si="9"/>
        <v>323</v>
      </c>
      <c r="C66" s="2">
        <f t="shared" si="11"/>
        <v>-510840</v>
      </c>
      <c r="D66" s="2">
        <f t="shared" si="12"/>
        <v>3314</v>
      </c>
      <c r="E66" s="2"/>
    </row>
    <row r="67" spans="2:5" x14ac:dyDescent="0.3">
      <c r="B67" s="2">
        <f t="shared" si="9"/>
        <v>368</v>
      </c>
      <c r="C67" s="2">
        <f t="shared" si="11"/>
        <v>-1069856</v>
      </c>
      <c r="D67" s="2">
        <f t="shared" si="12"/>
        <v>3299</v>
      </c>
      <c r="E67" s="2">
        <f t="shared" ref="E67:E83" si="13">E65+E64</f>
        <v>93</v>
      </c>
    </row>
    <row r="68" spans="2:5" x14ac:dyDescent="0.3">
      <c r="B68" s="2">
        <f t="shared" si="9"/>
        <v>413</v>
      </c>
      <c r="C68" s="2">
        <f t="shared" si="11"/>
        <v>-468270</v>
      </c>
      <c r="D68" s="2">
        <f t="shared" si="12"/>
        <v>3284</v>
      </c>
      <c r="E68" s="2">
        <f t="shared" si="13"/>
        <v>8</v>
      </c>
    </row>
    <row r="69" spans="2:5" x14ac:dyDescent="0.3">
      <c r="B69" s="2">
        <f t="shared" si="9"/>
        <v>458</v>
      </c>
      <c r="C69" s="2">
        <f t="shared" si="11"/>
        <v>-1656702</v>
      </c>
      <c r="D69" s="2">
        <f t="shared" si="12"/>
        <v>3269</v>
      </c>
      <c r="E69" s="2">
        <f t="shared" si="13"/>
        <v>93</v>
      </c>
    </row>
    <row r="70" spans="2:5" x14ac:dyDescent="0.3">
      <c r="B70" s="2">
        <f t="shared" si="9"/>
        <v>503</v>
      </c>
      <c r="C70" s="2">
        <f t="shared" si="11"/>
        <v>-604494</v>
      </c>
      <c r="D70" s="2">
        <f t="shared" si="12"/>
        <v>3254</v>
      </c>
      <c r="E70" s="2">
        <f t="shared" si="13"/>
        <v>101</v>
      </c>
    </row>
    <row r="71" spans="2:5" x14ac:dyDescent="0.3">
      <c r="B71" s="2">
        <f t="shared" si="9"/>
        <v>548</v>
      </c>
      <c r="C71" s="2">
        <f t="shared" si="11"/>
        <v>-2399558</v>
      </c>
      <c r="D71" s="2">
        <f t="shared" si="12"/>
        <v>3239</v>
      </c>
      <c r="E71" s="2">
        <f t="shared" si="13"/>
        <v>101</v>
      </c>
    </row>
    <row r="72" spans="2:5" x14ac:dyDescent="0.3">
      <c r="B72" s="2">
        <f t="shared" si="9"/>
        <v>593</v>
      </c>
      <c r="C72" s="2">
        <f t="shared" si="11"/>
        <v>-451242</v>
      </c>
      <c r="D72" s="2">
        <f t="shared" si="12"/>
        <v>3224</v>
      </c>
      <c r="E72" s="2">
        <f t="shared" si="13"/>
        <v>194</v>
      </c>
    </row>
    <row r="73" spans="2:5" x14ac:dyDescent="0.3">
      <c r="B73" s="2">
        <f t="shared" si="9"/>
        <v>638</v>
      </c>
      <c r="C73" s="2">
        <f t="shared" si="11"/>
        <v>-2889802</v>
      </c>
      <c r="D73" s="2">
        <f t="shared" si="12"/>
        <v>3209</v>
      </c>
      <c r="E73" s="2">
        <f t="shared" si="13"/>
        <v>202</v>
      </c>
    </row>
    <row r="74" spans="2:5" x14ac:dyDescent="0.3">
      <c r="B74" s="2">
        <f t="shared" si="9"/>
        <v>683</v>
      </c>
      <c r="C74" s="2">
        <f t="shared" si="11"/>
        <v>-766260</v>
      </c>
      <c r="D74" s="2">
        <f t="shared" si="12"/>
        <v>3194</v>
      </c>
      <c r="E74" s="2">
        <f t="shared" si="13"/>
        <v>295</v>
      </c>
    </row>
    <row r="75" spans="2:5" x14ac:dyDescent="0.3">
      <c r="B75" s="2">
        <f t="shared" si="9"/>
        <v>728</v>
      </c>
      <c r="C75" s="2">
        <f t="shared" si="11"/>
        <v>-3788668</v>
      </c>
      <c r="D75" s="2">
        <f t="shared" si="12"/>
        <v>3179</v>
      </c>
      <c r="E75" s="2">
        <f t="shared" si="13"/>
        <v>396</v>
      </c>
    </row>
    <row r="76" spans="2:5" x14ac:dyDescent="0.3">
      <c r="B76" s="2">
        <f t="shared" si="9"/>
        <v>773</v>
      </c>
      <c r="C76" s="2">
        <f t="shared" si="11"/>
        <v>-323532</v>
      </c>
      <c r="D76" s="2">
        <f t="shared" si="12"/>
        <v>3164</v>
      </c>
      <c r="E76" s="2">
        <f t="shared" si="13"/>
        <v>497</v>
      </c>
    </row>
    <row r="77" spans="2:5" x14ac:dyDescent="0.3">
      <c r="B77" s="2">
        <f t="shared" si="9"/>
        <v>818</v>
      </c>
      <c r="C77" s="2">
        <f t="shared" si="11"/>
        <v>-4026300</v>
      </c>
      <c r="D77" s="2">
        <f t="shared" si="12"/>
        <v>3149</v>
      </c>
      <c r="E77" s="2">
        <f t="shared" si="13"/>
        <v>691</v>
      </c>
    </row>
    <row r="78" spans="2:5" x14ac:dyDescent="0.3">
      <c r="B78" s="2">
        <f t="shared" si="9"/>
        <v>863</v>
      </c>
      <c r="C78" s="2">
        <f t="shared" si="11"/>
        <v>119196</v>
      </c>
      <c r="D78" s="2">
        <f t="shared" si="12"/>
        <v>3134</v>
      </c>
      <c r="E78" s="2">
        <f t="shared" si="13"/>
        <v>893</v>
      </c>
    </row>
    <row r="79" spans="2:5" x14ac:dyDescent="0.3">
      <c r="B79" s="2">
        <f t="shared" si="9"/>
        <v>908</v>
      </c>
      <c r="C79" s="2">
        <f t="shared" si="11"/>
        <v>-3639892</v>
      </c>
      <c r="D79" s="2">
        <f t="shared" si="12"/>
        <v>3119</v>
      </c>
      <c r="E79" s="2">
        <f t="shared" si="13"/>
        <v>1188</v>
      </c>
    </row>
    <row r="80" spans="2:5" x14ac:dyDescent="0.3">
      <c r="B80" s="2">
        <f t="shared" si="9"/>
        <v>953</v>
      </c>
      <c r="C80" s="2">
        <f t="shared" si="11"/>
        <v>630036</v>
      </c>
      <c r="D80" s="2">
        <f t="shared" si="12"/>
        <v>3104</v>
      </c>
      <c r="E80" s="2">
        <f t="shared" si="13"/>
        <v>1584</v>
      </c>
    </row>
    <row r="81" spans="2:5" x14ac:dyDescent="0.3">
      <c r="B81" s="2">
        <f t="shared" si="9"/>
        <v>998</v>
      </c>
      <c r="C81" s="2">
        <f t="shared" si="11"/>
        <v>-2570036</v>
      </c>
      <c r="D81" s="2">
        <f t="shared" si="12"/>
        <v>3089</v>
      </c>
      <c r="E81" s="2">
        <f t="shared" si="13"/>
        <v>2081</v>
      </c>
    </row>
    <row r="82" spans="2:5" x14ac:dyDescent="0.3">
      <c r="B82" s="2">
        <f t="shared" si="9"/>
        <v>1043</v>
      </c>
      <c r="C82" s="2">
        <f t="shared" si="11"/>
        <v>1098306</v>
      </c>
      <c r="D82" s="2">
        <f t="shared" si="12"/>
        <v>3074</v>
      </c>
      <c r="E82" s="2">
        <f t="shared" si="13"/>
        <v>2772</v>
      </c>
    </row>
    <row r="83" spans="2:5" x14ac:dyDescent="0.3">
      <c r="B83" s="2">
        <f t="shared" si="9"/>
        <v>1088</v>
      </c>
      <c r="C83" s="2">
        <f t="shared" si="11"/>
        <v>-913334</v>
      </c>
      <c r="D83" s="2">
        <f t="shared" si="12"/>
        <v>3059</v>
      </c>
      <c r="E83" s="2">
        <f t="shared" si="13"/>
        <v>3665</v>
      </c>
    </row>
    <row r="84" spans="2:5" x14ac:dyDescent="0.3">
      <c r="B84" s="2">
        <f t="shared" si="9"/>
        <v>1133</v>
      </c>
      <c r="C84" s="2">
        <f t="shared" si="11"/>
        <v>1702800</v>
      </c>
      <c r="D84" s="2">
        <f t="shared" si="12"/>
        <v>3044</v>
      </c>
      <c r="E84" s="2">
        <f t="shared" ref="E84:E115" si="14">E83-23</f>
        <v>3642</v>
      </c>
    </row>
    <row r="85" spans="2:5" x14ac:dyDescent="0.3">
      <c r="B85" s="2">
        <f t="shared" si="9"/>
        <v>1178</v>
      </c>
      <c r="C85" s="2">
        <f t="shared" si="11"/>
        <v>1486224</v>
      </c>
      <c r="D85" s="2">
        <f t="shared" si="12"/>
        <v>3029</v>
      </c>
      <c r="E85" s="2">
        <f t="shared" si="14"/>
        <v>3619</v>
      </c>
    </row>
    <row r="86" spans="2:5" x14ac:dyDescent="0.3">
      <c r="B86" s="2">
        <f t="shared" si="9"/>
        <v>1223</v>
      </c>
      <c r="C86" s="2">
        <f t="shared" si="11"/>
        <v>2154042</v>
      </c>
      <c r="D86" s="2">
        <f t="shared" ref="D86:D117" si="15">D85-15</f>
        <v>3014</v>
      </c>
      <c r="E86" s="2">
        <f t="shared" si="14"/>
        <v>3596</v>
      </c>
    </row>
    <row r="87" spans="2:5" x14ac:dyDescent="0.3">
      <c r="B87" s="2">
        <f t="shared" si="9"/>
        <v>5629</v>
      </c>
      <c r="C87" s="2">
        <f t="shared" si="11"/>
        <v>4376026</v>
      </c>
      <c r="D87" s="2">
        <f t="shared" si="15"/>
        <v>2999</v>
      </c>
      <c r="E87" s="2">
        <f t="shared" si="14"/>
        <v>3573</v>
      </c>
    </row>
    <row r="88" spans="2:5" x14ac:dyDescent="0.3">
      <c r="B88" s="2">
        <f t="shared" si="9"/>
        <v>5625</v>
      </c>
      <c r="C88" s="2">
        <f t="shared" si="11"/>
        <v>2920302</v>
      </c>
      <c r="D88" s="2">
        <f t="shared" si="15"/>
        <v>2984</v>
      </c>
      <c r="E88" s="2">
        <f t="shared" si="14"/>
        <v>3550</v>
      </c>
    </row>
    <row r="89" spans="2:5" x14ac:dyDescent="0.3">
      <c r="B89" s="2">
        <f t="shared" si="9"/>
        <v>5558</v>
      </c>
      <c r="C89" s="2">
        <f t="shared" si="11"/>
        <v>8164694</v>
      </c>
      <c r="D89" s="2">
        <f t="shared" si="15"/>
        <v>2969</v>
      </c>
      <c r="E89" s="2">
        <f t="shared" si="14"/>
        <v>3527</v>
      </c>
    </row>
    <row r="90" spans="2:5" x14ac:dyDescent="0.3">
      <c r="B90" s="2">
        <f t="shared" si="9"/>
        <v>5491</v>
      </c>
      <c r="C90" s="2">
        <f t="shared" si="11"/>
        <v>3243834</v>
      </c>
      <c r="D90" s="2">
        <f t="shared" si="15"/>
        <v>2954</v>
      </c>
      <c r="E90" s="2">
        <f t="shared" si="14"/>
        <v>3504</v>
      </c>
    </row>
    <row r="91" spans="2:5" x14ac:dyDescent="0.3">
      <c r="B91" s="2">
        <f t="shared" si="9"/>
        <v>5424</v>
      </c>
      <c r="C91" s="2">
        <f t="shared" si="11"/>
        <v>12190994</v>
      </c>
      <c r="D91" s="2">
        <f t="shared" si="15"/>
        <v>2939</v>
      </c>
      <c r="E91" s="2">
        <f t="shared" si="14"/>
        <v>3481</v>
      </c>
    </row>
    <row r="92" spans="2:5" x14ac:dyDescent="0.3">
      <c r="B92" s="2">
        <f t="shared" si="9"/>
        <v>5357</v>
      </c>
      <c r="C92" s="2">
        <f t="shared" si="11"/>
        <v>3124638</v>
      </c>
      <c r="D92" s="2">
        <f t="shared" si="15"/>
        <v>2924</v>
      </c>
      <c r="E92" s="2">
        <f t="shared" si="14"/>
        <v>3458</v>
      </c>
    </row>
    <row r="93" spans="2:5" x14ac:dyDescent="0.3">
      <c r="B93" s="2">
        <f t="shared" si="9"/>
        <v>5290</v>
      </c>
      <c r="C93" s="2">
        <f t="shared" si="11"/>
        <v>15830886</v>
      </c>
      <c r="D93" s="2">
        <f t="shared" si="15"/>
        <v>2909</v>
      </c>
      <c r="E93" s="2">
        <f t="shared" si="14"/>
        <v>3435</v>
      </c>
    </row>
    <row r="94" spans="2:5" x14ac:dyDescent="0.3">
      <c r="B94" s="2">
        <f t="shared" si="9"/>
        <v>5223</v>
      </c>
      <c r="C94" s="2">
        <f t="shared" si="11"/>
        <v>2494602</v>
      </c>
      <c r="D94" s="2">
        <f t="shared" si="15"/>
        <v>2894</v>
      </c>
      <c r="E94" s="2">
        <f t="shared" si="14"/>
        <v>3412</v>
      </c>
    </row>
    <row r="95" spans="2:5" x14ac:dyDescent="0.3">
      <c r="B95" s="2">
        <f t="shared" si="9"/>
        <v>5156</v>
      </c>
      <c r="C95" s="2">
        <f t="shared" si="11"/>
        <v>18400922</v>
      </c>
      <c r="D95" s="2">
        <f t="shared" si="15"/>
        <v>2879</v>
      </c>
      <c r="E95" s="2">
        <f t="shared" si="14"/>
        <v>3389</v>
      </c>
    </row>
    <row r="96" spans="2:5" x14ac:dyDescent="0.3">
      <c r="B96" s="2">
        <f t="shared" si="9"/>
        <v>5089</v>
      </c>
      <c r="C96" s="2">
        <f t="shared" si="11"/>
        <v>1396296</v>
      </c>
      <c r="D96" s="2">
        <f t="shared" si="15"/>
        <v>2864</v>
      </c>
      <c r="E96" s="2">
        <f t="shared" si="14"/>
        <v>3366</v>
      </c>
    </row>
    <row r="97" spans="2:5" x14ac:dyDescent="0.3">
      <c r="B97" s="2">
        <f t="shared" si="9"/>
        <v>5022</v>
      </c>
      <c r="C97" s="2">
        <f t="shared" si="11"/>
        <v>19314256</v>
      </c>
      <c r="D97" s="2">
        <f t="shared" si="15"/>
        <v>2849</v>
      </c>
      <c r="E97" s="2">
        <f t="shared" si="14"/>
        <v>3343</v>
      </c>
    </row>
    <row r="98" spans="2:5" x14ac:dyDescent="0.3">
      <c r="B98" s="2">
        <f t="shared" si="9"/>
        <v>300</v>
      </c>
      <c r="C98" s="2">
        <f t="shared" si="11"/>
        <v>-306504</v>
      </c>
      <c r="D98" s="2">
        <f t="shared" si="15"/>
        <v>2834</v>
      </c>
      <c r="E98" s="2">
        <f t="shared" si="14"/>
        <v>3320</v>
      </c>
    </row>
    <row r="99" spans="2:5" x14ac:dyDescent="0.3">
      <c r="B99" s="2">
        <f t="shared" ref="B99:B130" si="16">B67-23</f>
        <v>345</v>
      </c>
      <c r="C99" s="2"/>
      <c r="D99" s="2">
        <f t="shared" si="15"/>
        <v>2819</v>
      </c>
      <c r="E99" s="2">
        <f t="shared" si="14"/>
        <v>3297</v>
      </c>
    </row>
    <row r="100" spans="2:5" x14ac:dyDescent="0.3">
      <c r="B100" s="2">
        <f t="shared" si="16"/>
        <v>390</v>
      </c>
      <c r="C100" s="2">
        <f t="shared" ref="C100:C122" si="17">C97-C95</f>
        <v>913334</v>
      </c>
      <c r="D100" s="2">
        <f t="shared" si="15"/>
        <v>2804</v>
      </c>
      <c r="E100" s="2">
        <f t="shared" si="14"/>
        <v>3274</v>
      </c>
    </row>
    <row r="101" spans="2:5" x14ac:dyDescent="0.3">
      <c r="B101" s="2">
        <f t="shared" si="16"/>
        <v>435</v>
      </c>
      <c r="C101" s="2">
        <f t="shared" si="17"/>
        <v>-1702800</v>
      </c>
      <c r="D101" s="2">
        <f t="shared" si="15"/>
        <v>2789</v>
      </c>
      <c r="E101" s="2">
        <f t="shared" si="14"/>
        <v>3251</v>
      </c>
    </row>
    <row r="102" spans="2:5" x14ac:dyDescent="0.3">
      <c r="B102" s="2">
        <f t="shared" si="16"/>
        <v>480</v>
      </c>
      <c r="C102" s="2">
        <f t="shared" si="17"/>
        <v>-19314256</v>
      </c>
      <c r="D102" s="2">
        <f t="shared" si="15"/>
        <v>2774</v>
      </c>
      <c r="E102" s="2">
        <f t="shared" si="14"/>
        <v>3228</v>
      </c>
    </row>
    <row r="103" spans="2:5" x14ac:dyDescent="0.3">
      <c r="B103" s="2">
        <f t="shared" si="16"/>
        <v>525</v>
      </c>
      <c r="C103" s="2">
        <f t="shared" si="17"/>
        <v>1219838</v>
      </c>
      <c r="D103" s="2">
        <f t="shared" si="15"/>
        <v>2759</v>
      </c>
      <c r="E103" s="2">
        <f t="shared" si="14"/>
        <v>3205</v>
      </c>
    </row>
    <row r="104" spans="2:5" x14ac:dyDescent="0.3">
      <c r="B104" s="2">
        <f t="shared" si="16"/>
        <v>570</v>
      </c>
      <c r="C104" s="2">
        <f t="shared" si="17"/>
        <v>-1702800</v>
      </c>
      <c r="D104" s="2">
        <f t="shared" si="15"/>
        <v>2744</v>
      </c>
      <c r="E104" s="2">
        <f t="shared" si="14"/>
        <v>3182</v>
      </c>
    </row>
    <row r="105" spans="2:5" x14ac:dyDescent="0.3">
      <c r="B105" s="2">
        <f t="shared" si="16"/>
        <v>615</v>
      </c>
      <c r="C105" s="2">
        <f t="shared" si="17"/>
        <v>-20227590</v>
      </c>
      <c r="D105" s="2">
        <f t="shared" si="15"/>
        <v>2729</v>
      </c>
      <c r="E105" s="2">
        <f t="shared" si="14"/>
        <v>3159</v>
      </c>
    </row>
    <row r="106" spans="2:5" x14ac:dyDescent="0.3">
      <c r="B106" s="2">
        <f t="shared" si="16"/>
        <v>660</v>
      </c>
      <c r="C106" s="2">
        <f t="shared" si="17"/>
        <v>2922638</v>
      </c>
      <c r="D106" s="2">
        <f t="shared" si="15"/>
        <v>2714</v>
      </c>
      <c r="E106" s="2">
        <f t="shared" si="14"/>
        <v>3136</v>
      </c>
    </row>
    <row r="107" spans="2:5" x14ac:dyDescent="0.3">
      <c r="B107" s="2">
        <f t="shared" si="16"/>
        <v>705</v>
      </c>
      <c r="C107" s="2">
        <f t="shared" si="17"/>
        <v>17611456</v>
      </c>
      <c r="D107" s="2">
        <f t="shared" si="15"/>
        <v>2699</v>
      </c>
      <c r="E107" s="2">
        <f t="shared" si="14"/>
        <v>3113</v>
      </c>
    </row>
    <row r="108" spans="2:5" x14ac:dyDescent="0.3">
      <c r="B108" s="2">
        <f t="shared" si="16"/>
        <v>750</v>
      </c>
      <c r="C108" s="2">
        <f t="shared" si="17"/>
        <v>-21447428</v>
      </c>
      <c r="D108" s="2">
        <f t="shared" si="15"/>
        <v>2684</v>
      </c>
      <c r="E108" s="2">
        <f t="shared" si="14"/>
        <v>3090</v>
      </c>
    </row>
    <row r="109" spans="2:5" x14ac:dyDescent="0.3">
      <c r="B109" s="2">
        <f t="shared" si="16"/>
        <v>795</v>
      </c>
      <c r="C109" s="2">
        <f t="shared" si="17"/>
        <v>4625438</v>
      </c>
      <c r="D109" s="2">
        <f t="shared" si="15"/>
        <v>2669</v>
      </c>
      <c r="E109" s="2">
        <f t="shared" si="14"/>
        <v>3067</v>
      </c>
    </row>
    <row r="110" spans="2:5" x14ac:dyDescent="0.3">
      <c r="B110" s="2">
        <f t="shared" si="16"/>
        <v>840</v>
      </c>
      <c r="C110" s="2">
        <f t="shared" si="17"/>
        <v>37839046</v>
      </c>
      <c r="D110" s="2">
        <f t="shared" si="15"/>
        <v>2654</v>
      </c>
      <c r="E110" s="2">
        <f t="shared" si="14"/>
        <v>3044</v>
      </c>
    </row>
    <row r="111" spans="2:5" x14ac:dyDescent="0.3">
      <c r="B111" s="2">
        <f t="shared" si="16"/>
        <v>885</v>
      </c>
      <c r="C111" s="2">
        <f t="shared" si="17"/>
        <v>-24370066</v>
      </c>
      <c r="D111" s="2">
        <f t="shared" si="15"/>
        <v>2639</v>
      </c>
      <c r="E111" s="2">
        <f t="shared" si="14"/>
        <v>3021</v>
      </c>
    </row>
    <row r="112" spans="2:5" x14ac:dyDescent="0.3">
      <c r="B112" s="2">
        <f t="shared" si="16"/>
        <v>930</v>
      </c>
      <c r="C112" s="2">
        <f t="shared" si="17"/>
        <v>-12986018</v>
      </c>
      <c r="D112" s="2">
        <f t="shared" si="15"/>
        <v>2624</v>
      </c>
      <c r="E112" s="2">
        <f t="shared" si="14"/>
        <v>2998</v>
      </c>
    </row>
    <row r="113" spans="2:5" x14ac:dyDescent="0.3">
      <c r="B113" s="2">
        <f t="shared" si="16"/>
        <v>975</v>
      </c>
      <c r="C113" s="2">
        <f t="shared" si="17"/>
        <v>59286474</v>
      </c>
      <c r="D113" s="2">
        <f t="shared" si="15"/>
        <v>2609</v>
      </c>
      <c r="E113" s="2">
        <f t="shared" si="14"/>
        <v>2975</v>
      </c>
    </row>
    <row r="114" spans="2:5" x14ac:dyDescent="0.3">
      <c r="B114" s="2">
        <f t="shared" si="16"/>
        <v>1020</v>
      </c>
      <c r="C114" s="2">
        <f t="shared" si="17"/>
        <v>-28995504</v>
      </c>
      <c r="D114" s="2">
        <f t="shared" si="15"/>
        <v>2594</v>
      </c>
      <c r="E114" s="2">
        <f t="shared" si="14"/>
        <v>2952</v>
      </c>
    </row>
    <row r="115" spans="2:5" x14ac:dyDescent="0.3">
      <c r="B115" s="2">
        <f t="shared" si="16"/>
        <v>1065</v>
      </c>
      <c r="C115" s="2">
        <f t="shared" si="17"/>
        <v>-50825064</v>
      </c>
      <c r="D115" s="2">
        <f t="shared" si="15"/>
        <v>2579</v>
      </c>
      <c r="E115" s="2">
        <f t="shared" si="14"/>
        <v>2929</v>
      </c>
    </row>
    <row r="116" spans="2:5" x14ac:dyDescent="0.3">
      <c r="B116" s="2">
        <f t="shared" si="16"/>
        <v>1110</v>
      </c>
      <c r="C116" s="2">
        <f t="shared" si="17"/>
        <v>83656540</v>
      </c>
      <c r="D116" s="2">
        <f t="shared" si="15"/>
        <v>2564</v>
      </c>
      <c r="E116" s="2">
        <f t="shared" ref="E116:E147" si="18">E115-23</f>
        <v>2906</v>
      </c>
    </row>
    <row r="117" spans="2:5" x14ac:dyDescent="0.3">
      <c r="B117" s="2">
        <f t="shared" si="16"/>
        <v>1155</v>
      </c>
      <c r="C117" s="2">
        <f t="shared" si="17"/>
        <v>-16009486</v>
      </c>
      <c r="D117" s="2">
        <f t="shared" si="15"/>
        <v>2549</v>
      </c>
      <c r="E117" s="2">
        <f t="shared" si="18"/>
        <v>2883</v>
      </c>
    </row>
    <row r="118" spans="2:5" x14ac:dyDescent="0.3">
      <c r="B118" s="2">
        <f t="shared" si="16"/>
        <v>1200</v>
      </c>
      <c r="C118" s="2">
        <f t="shared" si="17"/>
        <v>-110111538</v>
      </c>
      <c r="D118" s="2">
        <f t="shared" ref="D118:D149" si="19">D117-15</f>
        <v>2534</v>
      </c>
      <c r="E118" s="2">
        <f t="shared" si="18"/>
        <v>2860</v>
      </c>
    </row>
    <row r="119" spans="2:5" x14ac:dyDescent="0.3">
      <c r="B119" s="2">
        <f t="shared" si="16"/>
        <v>5606</v>
      </c>
      <c r="C119" s="2">
        <f t="shared" si="17"/>
        <v>112652044</v>
      </c>
      <c r="D119" s="2">
        <f t="shared" si="19"/>
        <v>2519</v>
      </c>
      <c r="E119" s="2">
        <f t="shared" si="18"/>
        <v>2837</v>
      </c>
    </row>
    <row r="120" spans="2:5" x14ac:dyDescent="0.3">
      <c r="B120" s="2">
        <f t="shared" si="16"/>
        <v>5602</v>
      </c>
      <c r="C120" s="2">
        <f t="shared" si="17"/>
        <v>34815578</v>
      </c>
      <c r="D120" s="2">
        <f t="shared" si="19"/>
        <v>2504</v>
      </c>
      <c r="E120" s="2">
        <f t="shared" si="18"/>
        <v>2814</v>
      </c>
    </row>
    <row r="121" spans="2:5" x14ac:dyDescent="0.3">
      <c r="B121" s="2">
        <f t="shared" si="16"/>
        <v>5535</v>
      </c>
      <c r="C121" s="2">
        <f t="shared" si="17"/>
        <v>-193768078</v>
      </c>
      <c r="D121" s="2">
        <f t="shared" si="19"/>
        <v>2489</v>
      </c>
      <c r="E121" s="2">
        <f t="shared" si="18"/>
        <v>2791</v>
      </c>
    </row>
    <row r="122" spans="2:5" x14ac:dyDescent="0.3">
      <c r="B122" s="2">
        <f t="shared" si="16"/>
        <v>5468</v>
      </c>
      <c r="C122" s="2">
        <f t="shared" si="17"/>
        <v>128661530</v>
      </c>
      <c r="D122" s="2">
        <f t="shared" si="19"/>
        <v>2474</v>
      </c>
      <c r="E122" s="2">
        <f t="shared" si="18"/>
        <v>2768</v>
      </c>
    </row>
    <row r="123" spans="2:5" x14ac:dyDescent="0.3">
      <c r="B123" s="2">
        <f t="shared" si="16"/>
        <v>5401</v>
      </c>
      <c r="C123" s="2">
        <f>C122-100000000</f>
        <v>28661530</v>
      </c>
      <c r="D123" s="2">
        <f t="shared" si="19"/>
        <v>2459</v>
      </c>
      <c r="E123" s="2">
        <f t="shared" si="18"/>
        <v>2745</v>
      </c>
    </row>
    <row r="124" spans="2:5" x14ac:dyDescent="0.3">
      <c r="B124" s="2">
        <f t="shared" si="16"/>
        <v>5334</v>
      </c>
      <c r="C124" s="2">
        <f t="shared" ref="C124:C137" si="20">C123-82342</f>
        <v>28579188</v>
      </c>
      <c r="D124" s="2">
        <f t="shared" si="19"/>
        <v>2444</v>
      </c>
      <c r="E124" s="2">
        <f t="shared" si="18"/>
        <v>2722</v>
      </c>
    </row>
    <row r="125" spans="2:5" x14ac:dyDescent="0.3">
      <c r="B125" s="2">
        <f t="shared" si="16"/>
        <v>5267</v>
      </c>
      <c r="C125" s="2">
        <f t="shared" si="20"/>
        <v>28496846</v>
      </c>
      <c r="D125" s="2">
        <f t="shared" si="19"/>
        <v>2429</v>
      </c>
      <c r="E125" s="2">
        <f t="shared" si="18"/>
        <v>2699</v>
      </c>
    </row>
    <row r="126" spans="2:5" x14ac:dyDescent="0.3">
      <c r="B126" s="2">
        <f t="shared" si="16"/>
        <v>5200</v>
      </c>
      <c r="C126" s="2">
        <f t="shared" si="20"/>
        <v>28414504</v>
      </c>
      <c r="D126" s="2">
        <f t="shared" si="19"/>
        <v>2414</v>
      </c>
      <c r="E126" s="2">
        <f t="shared" si="18"/>
        <v>2676</v>
      </c>
    </row>
    <row r="127" spans="2:5" x14ac:dyDescent="0.3">
      <c r="B127" s="2">
        <f t="shared" si="16"/>
        <v>5133</v>
      </c>
      <c r="C127" s="2">
        <f t="shared" si="20"/>
        <v>28332162</v>
      </c>
      <c r="D127" s="2">
        <f t="shared" si="19"/>
        <v>2399</v>
      </c>
      <c r="E127" s="2">
        <f t="shared" si="18"/>
        <v>2653</v>
      </c>
    </row>
    <row r="128" spans="2:5" x14ac:dyDescent="0.3">
      <c r="B128" s="2">
        <f t="shared" si="16"/>
        <v>5066</v>
      </c>
      <c r="C128" s="2">
        <f t="shared" si="20"/>
        <v>28249820</v>
      </c>
      <c r="D128" s="2">
        <f t="shared" si="19"/>
        <v>2384</v>
      </c>
      <c r="E128" s="2">
        <f t="shared" si="18"/>
        <v>2630</v>
      </c>
    </row>
    <row r="129" spans="2:5" x14ac:dyDescent="0.3">
      <c r="B129" s="2">
        <f t="shared" si="16"/>
        <v>4999</v>
      </c>
      <c r="C129" s="2">
        <f t="shared" si="20"/>
        <v>28167478</v>
      </c>
      <c r="D129" s="2">
        <f t="shared" si="19"/>
        <v>2369</v>
      </c>
      <c r="E129" s="2">
        <f t="shared" si="18"/>
        <v>2607</v>
      </c>
    </row>
    <row r="130" spans="2:5" x14ac:dyDescent="0.3">
      <c r="B130" s="2">
        <f t="shared" si="16"/>
        <v>277</v>
      </c>
      <c r="C130" s="2">
        <f t="shared" si="20"/>
        <v>28085136</v>
      </c>
      <c r="D130" s="2">
        <f t="shared" si="19"/>
        <v>2354</v>
      </c>
      <c r="E130" s="2">
        <f t="shared" si="18"/>
        <v>2584</v>
      </c>
    </row>
    <row r="131" spans="2:5" x14ac:dyDescent="0.3">
      <c r="B131" s="2">
        <f t="shared" ref="B131:B162" si="21">B99-23</f>
        <v>322</v>
      </c>
      <c r="C131" s="2">
        <f t="shared" si="20"/>
        <v>28002794</v>
      </c>
      <c r="D131" s="2">
        <f t="shared" si="19"/>
        <v>2339</v>
      </c>
      <c r="E131" s="2">
        <f t="shared" si="18"/>
        <v>2561</v>
      </c>
    </row>
    <row r="132" spans="2:5" x14ac:dyDescent="0.3">
      <c r="B132" s="2">
        <f t="shared" si="21"/>
        <v>367</v>
      </c>
      <c r="C132" s="2">
        <f t="shared" si="20"/>
        <v>27920452</v>
      </c>
      <c r="D132" s="2">
        <f t="shared" si="19"/>
        <v>2324</v>
      </c>
      <c r="E132" s="2">
        <f t="shared" si="18"/>
        <v>2538</v>
      </c>
    </row>
    <row r="133" spans="2:5" x14ac:dyDescent="0.3">
      <c r="B133" s="2">
        <f t="shared" si="21"/>
        <v>412</v>
      </c>
      <c r="C133" s="2">
        <f t="shared" si="20"/>
        <v>27838110</v>
      </c>
      <c r="D133" s="2">
        <f t="shared" si="19"/>
        <v>2309</v>
      </c>
      <c r="E133" s="2">
        <f t="shared" si="18"/>
        <v>2515</v>
      </c>
    </row>
    <row r="134" spans="2:5" x14ac:dyDescent="0.3">
      <c r="B134" s="2">
        <f t="shared" si="21"/>
        <v>457</v>
      </c>
      <c r="C134" s="2">
        <f t="shared" si="20"/>
        <v>27755768</v>
      </c>
      <c r="D134" s="2">
        <f t="shared" si="19"/>
        <v>2294</v>
      </c>
      <c r="E134" s="2">
        <f t="shared" si="18"/>
        <v>2492</v>
      </c>
    </row>
    <row r="135" spans="2:5" x14ac:dyDescent="0.3">
      <c r="B135" s="2">
        <f t="shared" si="21"/>
        <v>502</v>
      </c>
      <c r="C135" s="2">
        <f t="shared" si="20"/>
        <v>27673426</v>
      </c>
      <c r="D135" s="2">
        <f t="shared" si="19"/>
        <v>2279</v>
      </c>
      <c r="E135" s="2">
        <f t="shared" si="18"/>
        <v>2469</v>
      </c>
    </row>
    <row r="136" spans="2:5" x14ac:dyDescent="0.3">
      <c r="B136" s="2">
        <f t="shared" si="21"/>
        <v>547</v>
      </c>
      <c r="C136" s="2">
        <f t="shared" si="20"/>
        <v>27591084</v>
      </c>
      <c r="D136" s="2">
        <f t="shared" si="19"/>
        <v>2264</v>
      </c>
      <c r="E136" s="2">
        <f t="shared" si="18"/>
        <v>2446</v>
      </c>
    </row>
    <row r="137" spans="2:5" x14ac:dyDescent="0.3">
      <c r="B137" s="2">
        <f t="shared" si="21"/>
        <v>592</v>
      </c>
      <c r="C137" s="2">
        <f t="shared" si="20"/>
        <v>27508742</v>
      </c>
      <c r="D137" s="2">
        <f t="shared" si="19"/>
        <v>2249</v>
      </c>
      <c r="E137" s="2">
        <f t="shared" si="18"/>
        <v>2423</v>
      </c>
    </row>
    <row r="138" spans="2:5" x14ac:dyDescent="0.3">
      <c r="B138" s="2">
        <f t="shared" si="21"/>
        <v>637</v>
      </c>
      <c r="C138" s="2">
        <f t="shared" ref="C138:C182" si="22">C137-8234223</f>
        <v>19274519</v>
      </c>
      <c r="D138" s="2">
        <f t="shared" si="19"/>
        <v>2234</v>
      </c>
      <c r="E138" s="2">
        <f t="shared" si="18"/>
        <v>2400</v>
      </c>
    </row>
    <row r="139" spans="2:5" x14ac:dyDescent="0.3">
      <c r="B139" s="2">
        <f t="shared" si="21"/>
        <v>682</v>
      </c>
      <c r="C139" s="2">
        <f t="shared" si="22"/>
        <v>11040296</v>
      </c>
      <c r="D139" s="2">
        <f t="shared" si="19"/>
        <v>2219</v>
      </c>
      <c r="E139" s="2">
        <f t="shared" si="18"/>
        <v>2377</v>
      </c>
    </row>
    <row r="140" spans="2:5" x14ac:dyDescent="0.3">
      <c r="B140" s="2">
        <f t="shared" si="21"/>
        <v>727</v>
      </c>
      <c r="C140" s="2">
        <f t="shared" si="22"/>
        <v>2806073</v>
      </c>
      <c r="D140" s="2">
        <f t="shared" si="19"/>
        <v>2204</v>
      </c>
      <c r="E140" s="2">
        <f t="shared" si="18"/>
        <v>2354</v>
      </c>
    </row>
    <row r="141" spans="2:5" x14ac:dyDescent="0.3">
      <c r="B141" s="2">
        <f t="shared" si="21"/>
        <v>772</v>
      </c>
      <c r="C141" s="2">
        <f t="shared" si="22"/>
        <v>-5428150</v>
      </c>
      <c r="D141" s="2">
        <f t="shared" si="19"/>
        <v>2189</v>
      </c>
      <c r="E141" s="2">
        <f t="shared" si="18"/>
        <v>2331</v>
      </c>
    </row>
    <row r="142" spans="2:5" x14ac:dyDescent="0.3">
      <c r="B142" s="2">
        <f t="shared" si="21"/>
        <v>817</v>
      </c>
      <c r="C142" s="2">
        <f t="shared" si="22"/>
        <v>-13662373</v>
      </c>
      <c r="D142" s="2">
        <f t="shared" si="19"/>
        <v>2174</v>
      </c>
      <c r="E142" s="2">
        <f t="shared" si="18"/>
        <v>2308</v>
      </c>
    </row>
    <row r="143" spans="2:5" x14ac:dyDescent="0.3">
      <c r="B143" s="2">
        <f t="shared" si="21"/>
        <v>862</v>
      </c>
      <c r="C143" s="2">
        <f t="shared" si="22"/>
        <v>-21896596</v>
      </c>
      <c r="D143" s="2">
        <f t="shared" si="19"/>
        <v>2159</v>
      </c>
      <c r="E143" s="2">
        <f t="shared" si="18"/>
        <v>2285</v>
      </c>
    </row>
    <row r="144" spans="2:5" x14ac:dyDescent="0.3">
      <c r="B144" s="2">
        <f t="shared" si="21"/>
        <v>907</v>
      </c>
      <c r="C144" s="2">
        <f t="shared" si="22"/>
        <v>-30130819</v>
      </c>
      <c r="D144" s="2">
        <f t="shared" si="19"/>
        <v>2144</v>
      </c>
      <c r="E144" s="2">
        <f t="shared" si="18"/>
        <v>2262</v>
      </c>
    </row>
    <row r="145" spans="2:5" x14ac:dyDescent="0.3">
      <c r="B145" s="2">
        <f t="shared" si="21"/>
        <v>952</v>
      </c>
      <c r="C145" s="2">
        <f t="shared" si="22"/>
        <v>-38365042</v>
      </c>
      <c r="D145" s="2">
        <f t="shared" si="19"/>
        <v>2129</v>
      </c>
      <c r="E145" s="2">
        <f t="shared" si="18"/>
        <v>2239</v>
      </c>
    </row>
    <row r="146" spans="2:5" x14ac:dyDescent="0.3">
      <c r="B146" s="2">
        <f t="shared" si="21"/>
        <v>997</v>
      </c>
      <c r="C146" s="2">
        <f t="shared" si="22"/>
        <v>-46599265</v>
      </c>
      <c r="D146" s="2">
        <f t="shared" si="19"/>
        <v>2114</v>
      </c>
      <c r="E146" s="2">
        <f t="shared" si="18"/>
        <v>2216</v>
      </c>
    </row>
    <row r="147" spans="2:5" x14ac:dyDescent="0.3">
      <c r="B147" s="2">
        <f t="shared" si="21"/>
        <v>1042</v>
      </c>
      <c r="C147" s="2">
        <f t="shared" si="22"/>
        <v>-54833488</v>
      </c>
      <c r="D147" s="2">
        <f t="shared" si="19"/>
        <v>2099</v>
      </c>
      <c r="E147" s="2">
        <f t="shared" si="18"/>
        <v>2193</v>
      </c>
    </row>
    <row r="148" spans="2:5" x14ac:dyDescent="0.3">
      <c r="B148" s="2">
        <f t="shared" si="21"/>
        <v>1087</v>
      </c>
      <c r="C148" s="2">
        <f t="shared" si="22"/>
        <v>-63067711</v>
      </c>
      <c r="D148" s="2">
        <f t="shared" si="19"/>
        <v>2084</v>
      </c>
      <c r="E148" s="2">
        <f t="shared" ref="E148:E178" si="23">E147-23</f>
        <v>2170</v>
      </c>
    </row>
    <row r="149" spans="2:5" x14ac:dyDescent="0.3">
      <c r="B149" s="2">
        <f t="shared" si="21"/>
        <v>1132</v>
      </c>
      <c r="C149" s="2">
        <f t="shared" si="22"/>
        <v>-71301934</v>
      </c>
      <c r="D149" s="2">
        <f t="shared" si="19"/>
        <v>2069</v>
      </c>
      <c r="E149" s="2">
        <f t="shared" si="23"/>
        <v>2147</v>
      </c>
    </row>
    <row r="150" spans="2:5" x14ac:dyDescent="0.3">
      <c r="B150" s="2">
        <f t="shared" si="21"/>
        <v>1177</v>
      </c>
      <c r="C150" s="2">
        <f t="shared" si="22"/>
        <v>-79536157</v>
      </c>
      <c r="D150" s="2">
        <f t="shared" ref="D150:D182" si="24">D149-15</f>
        <v>2054</v>
      </c>
      <c r="E150" s="2">
        <f t="shared" si="23"/>
        <v>2124</v>
      </c>
    </row>
    <row r="151" spans="2:5" x14ac:dyDescent="0.3">
      <c r="B151" s="2">
        <f t="shared" si="21"/>
        <v>5583</v>
      </c>
      <c r="C151" s="2">
        <f t="shared" si="22"/>
        <v>-87770380</v>
      </c>
      <c r="D151" s="2">
        <f t="shared" si="24"/>
        <v>2039</v>
      </c>
      <c r="E151" s="2">
        <f t="shared" si="23"/>
        <v>2101</v>
      </c>
    </row>
    <row r="152" spans="2:5" x14ac:dyDescent="0.3">
      <c r="B152" s="2">
        <f t="shared" si="21"/>
        <v>5579</v>
      </c>
      <c r="C152" s="2">
        <f t="shared" si="22"/>
        <v>-96004603</v>
      </c>
      <c r="D152" s="2">
        <f t="shared" si="24"/>
        <v>2024</v>
      </c>
      <c r="E152" s="2">
        <f t="shared" si="23"/>
        <v>2078</v>
      </c>
    </row>
    <row r="153" spans="2:5" x14ac:dyDescent="0.3">
      <c r="B153" s="2">
        <f t="shared" si="21"/>
        <v>5512</v>
      </c>
      <c r="C153" s="2">
        <f t="shared" si="22"/>
        <v>-104238826</v>
      </c>
      <c r="D153" s="2">
        <f t="shared" si="24"/>
        <v>2009</v>
      </c>
      <c r="E153" s="2">
        <f t="shared" si="23"/>
        <v>2055</v>
      </c>
    </row>
    <row r="154" spans="2:5" x14ac:dyDescent="0.3">
      <c r="B154" s="2">
        <f t="shared" si="21"/>
        <v>5445</v>
      </c>
      <c r="C154" s="2">
        <f t="shared" si="22"/>
        <v>-112473049</v>
      </c>
      <c r="D154" s="2">
        <f t="shared" si="24"/>
        <v>1994</v>
      </c>
      <c r="E154" s="2">
        <f t="shared" si="23"/>
        <v>2032</v>
      </c>
    </row>
    <row r="155" spans="2:5" x14ac:dyDescent="0.3">
      <c r="B155" s="2">
        <f t="shared" si="21"/>
        <v>5378</v>
      </c>
      <c r="C155" s="2">
        <f t="shared" si="22"/>
        <v>-120707272</v>
      </c>
      <c r="D155" s="2">
        <f t="shared" si="24"/>
        <v>1979</v>
      </c>
      <c r="E155" s="2">
        <f t="shared" si="23"/>
        <v>2009</v>
      </c>
    </row>
    <row r="156" spans="2:5" x14ac:dyDescent="0.3">
      <c r="B156" s="2">
        <f t="shared" si="21"/>
        <v>5311</v>
      </c>
      <c r="C156" s="2">
        <f t="shared" si="22"/>
        <v>-128941495</v>
      </c>
      <c r="D156" s="2">
        <f t="shared" si="24"/>
        <v>1964</v>
      </c>
      <c r="E156" s="2">
        <f t="shared" si="23"/>
        <v>1986</v>
      </c>
    </row>
    <row r="157" spans="2:5" x14ac:dyDescent="0.3">
      <c r="B157" s="2">
        <f t="shared" si="21"/>
        <v>5244</v>
      </c>
      <c r="C157" s="2">
        <f t="shared" si="22"/>
        <v>-137175718</v>
      </c>
      <c r="D157" s="2">
        <f t="shared" si="24"/>
        <v>1949</v>
      </c>
      <c r="E157" s="2">
        <f t="shared" si="23"/>
        <v>1963</v>
      </c>
    </row>
    <row r="158" spans="2:5" x14ac:dyDescent="0.3">
      <c r="B158" s="2">
        <f t="shared" si="21"/>
        <v>5177</v>
      </c>
      <c r="C158" s="2">
        <f t="shared" si="22"/>
        <v>-145409941</v>
      </c>
      <c r="D158" s="2">
        <f t="shared" si="24"/>
        <v>1934</v>
      </c>
      <c r="E158" s="2">
        <f t="shared" si="23"/>
        <v>1940</v>
      </c>
    </row>
    <row r="159" spans="2:5" x14ac:dyDescent="0.3">
      <c r="B159" s="2">
        <f t="shared" si="21"/>
        <v>5110</v>
      </c>
      <c r="C159" s="2">
        <f t="shared" si="22"/>
        <v>-153644164</v>
      </c>
      <c r="D159" s="2">
        <f t="shared" si="24"/>
        <v>1919</v>
      </c>
      <c r="E159" s="2">
        <f t="shared" si="23"/>
        <v>1917</v>
      </c>
    </row>
    <row r="160" spans="2:5" x14ac:dyDescent="0.3">
      <c r="B160" s="2">
        <f t="shared" si="21"/>
        <v>5043</v>
      </c>
      <c r="C160" s="2">
        <f t="shared" si="22"/>
        <v>-161878387</v>
      </c>
      <c r="D160" s="2">
        <f t="shared" si="24"/>
        <v>1904</v>
      </c>
      <c r="E160" s="2">
        <f t="shared" si="23"/>
        <v>1894</v>
      </c>
    </row>
    <row r="161" spans="2:5" x14ac:dyDescent="0.3">
      <c r="B161" s="2">
        <f t="shared" si="21"/>
        <v>4976</v>
      </c>
      <c r="C161" s="2">
        <f t="shared" si="22"/>
        <v>-170112610</v>
      </c>
      <c r="D161" s="2">
        <f t="shared" si="24"/>
        <v>1889</v>
      </c>
      <c r="E161" s="2">
        <f t="shared" si="23"/>
        <v>1871</v>
      </c>
    </row>
    <row r="162" spans="2:5" x14ac:dyDescent="0.3">
      <c r="B162" s="2">
        <f t="shared" si="21"/>
        <v>254</v>
      </c>
      <c r="C162" s="2">
        <f t="shared" si="22"/>
        <v>-178346833</v>
      </c>
      <c r="D162" s="2">
        <f t="shared" si="24"/>
        <v>1874</v>
      </c>
      <c r="E162" s="2">
        <f t="shared" si="23"/>
        <v>1848</v>
      </c>
    </row>
    <row r="163" spans="2:5" x14ac:dyDescent="0.3">
      <c r="B163" s="2">
        <f t="shared" ref="B163:B182" si="25">B131-23</f>
        <v>299</v>
      </c>
      <c r="C163" s="2">
        <f t="shared" si="22"/>
        <v>-186581056</v>
      </c>
      <c r="D163" s="2">
        <f t="shared" si="24"/>
        <v>1859</v>
      </c>
      <c r="E163" s="2">
        <f t="shared" si="23"/>
        <v>1825</v>
      </c>
    </row>
    <row r="164" spans="2:5" x14ac:dyDescent="0.3">
      <c r="B164" s="2">
        <f t="shared" si="25"/>
        <v>344</v>
      </c>
      <c r="C164" s="2">
        <f t="shared" si="22"/>
        <v>-194815279</v>
      </c>
      <c r="D164" s="2">
        <f t="shared" si="24"/>
        <v>1844</v>
      </c>
      <c r="E164" s="2">
        <f t="shared" si="23"/>
        <v>1802</v>
      </c>
    </row>
    <row r="165" spans="2:5" x14ac:dyDescent="0.3">
      <c r="B165" s="2">
        <f t="shared" si="25"/>
        <v>389</v>
      </c>
      <c r="C165" s="2">
        <f t="shared" si="22"/>
        <v>-203049502</v>
      </c>
      <c r="D165" s="2">
        <f t="shared" si="24"/>
        <v>1829</v>
      </c>
      <c r="E165" s="2">
        <f t="shared" si="23"/>
        <v>1779</v>
      </c>
    </row>
    <row r="166" spans="2:5" x14ac:dyDescent="0.3">
      <c r="B166" s="2">
        <f t="shared" si="25"/>
        <v>434</v>
      </c>
      <c r="C166" s="2">
        <f t="shared" si="22"/>
        <v>-211283725</v>
      </c>
      <c r="D166" s="2">
        <f t="shared" si="24"/>
        <v>1814</v>
      </c>
      <c r="E166" s="2">
        <f t="shared" si="23"/>
        <v>1756</v>
      </c>
    </row>
    <row r="167" spans="2:5" x14ac:dyDescent="0.3">
      <c r="B167" s="2">
        <f t="shared" si="25"/>
        <v>479</v>
      </c>
      <c r="C167" s="2">
        <f t="shared" si="22"/>
        <v>-219517948</v>
      </c>
      <c r="D167" s="2">
        <f t="shared" si="24"/>
        <v>1799</v>
      </c>
      <c r="E167" s="2">
        <f t="shared" si="23"/>
        <v>1733</v>
      </c>
    </row>
    <row r="168" spans="2:5" x14ac:dyDescent="0.3">
      <c r="B168" s="2">
        <f t="shared" si="25"/>
        <v>524</v>
      </c>
      <c r="C168" s="2">
        <f t="shared" si="22"/>
        <v>-227752171</v>
      </c>
      <c r="D168" s="2">
        <f t="shared" si="24"/>
        <v>1784</v>
      </c>
      <c r="E168" s="2">
        <f t="shared" si="23"/>
        <v>1710</v>
      </c>
    </row>
    <row r="169" spans="2:5" x14ac:dyDescent="0.3">
      <c r="B169" s="2">
        <f t="shared" si="25"/>
        <v>569</v>
      </c>
      <c r="C169" s="2">
        <f t="shared" si="22"/>
        <v>-235986394</v>
      </c>
      <c r="D169" s="2">
        <f t="shared" si="24"/>
        <v>1769</v>
      </c>
      <c r="E169" s="2">
        <f t="shared" si="23"/>
        <v>1687</v>
      </c>
    </row>
    <row r="170" spans="2:5" x14ac:dyDescent="0.3">
      <c r="B170" s="2">
        <f t="shared" si="25"/>
        <v>614</v>
      </c>
      <c r="C170" s="2">
        <f t="shared" si="22"/>
        <v>-244220617</v>
      </c>
      <c r="D170" s="2">
        <f t="shared" si="24"/>
        <v>1754</v>
      </c>
      <c r="E170" s="2">
        <f t="shared" si="23"/>
        <v>1664</v>
      </c>
    </row>
    <row r="171" spans="2:5" x14ac:dyDescent="0.3">
      <c r="B171" s="2">
        <f t="shared" si="25"/>
        <v>659</v>
      </c>
      <c r="C171" s="2">
        <f t="shared" si="22"/>
        <v>-252454840</v>
      </c>
      <c r="D171" s="2">
        <f t="shared" si="24"/>
        <v>1739</v>
      </c>
      <c r="E171" s="2">
        <f t="shared" si="23"/>
        <v>1641</v>
      </c>
    </row>
    <row r="172" spans="2:5" x14ac:dyDescent="0.3">
      <c r="B172" s="2">
        <f t="shared" si="25"/>
        <v>704</v>
      </c>
      <c r="C172" s="2">
        <f t="shared" si="22"/>
        <v>-260689063</v>
      </c>
      <c r="D172" s="2">
        <f t="shared" si="24"/>
        <v>1724</v>
      </c>
      <c r="E172" s="2">
        <f t="shared" si="23"/>
        <v>1618</v>
      </c>
    </row>
    <row r="173" spans="2:5" x14ac:dyDescent="0.3">
      <c r="B173" s="2">
        <f t="shared" si="25"/>
        <v>749</v>
      </c>
      <c r="C173" s="2">
        <f t="shared" si="22"/>
        <v>-268923286</v>
      </c>
      <c r="D173" s="2">
        <f t="shared" si="24"/>
        <v>1709</v>
      </c>
      <c r="E173" s="2">
        <f t="shared" si="23"/>
        <v>1595</v>
      </c>
    </row>
    <row r="174" spans="2:5" x14ac:dyDescent="0.3">
      <c r="B174" s="2">
        <f t="shared" si="25"/>
        <v>794</v>
      </c>
      <c r="C174" s="2">
        <f t="shared" si="22"/>
        <v>-277157509</v>
      </c>
      <c r="D174" s="2">
        <f t="shared" si="24"/>
        <v>1694</v>
      </c>
      <c r="E174" s="2">
        <f t="shared" si="23"/>
        <v>1572</v>
      </c>
    </row>
    <row r="175" spans="2:5" x14ac:dyDescent="0.3">
      <c r="B175" s="2">
        <f t="shared" si="25"/>
        <v>839</v>
      </c>
      <c r="C175" s="2">
        <f t="shared" si="22"/>
        <v>-285391732</v>
      </c>
      <c r="D175" s="2">
        <f t="shared" si="24"/>
        <v>1679</v>
      </c>
      <c r="E175" s="2">
        <f t="shared" si="23"/>
        <v>1549</v>
      </c>
    </row>
    <row r="176" spans="2:5" x14ac:dyDescent="0.3">
      <c r="B176" s="2">
        <f t="shared" si="25"/>
        <v>884</v>
      </c>
      <c r="C176" s="2">
        <f t="shared" si="22"/>
        <v>-293625955</v>
      </c>
      <c r="D176" s="2">
        <f t="shared" si="24"/>
        <v>1664</v>
      </c>
      <c r="E176" s="2">
        <f t="shared" si="23"/>
        <v>1526</v>
      </c>
    </row>
    <row r="177" spans="1:5" x14ac:dyDescent="0.3">
      <c r="B177" s="2">
        <f t="shared" si="25"/>
        <v>929</v>
      </c>
      <c r="C177" s="2">
        <f t="shared" si="22"/>
        <v>-301860178</v>
      </c>
      <c r="D177" s="2">
        <f t="shared" si="24"/>
        <v>1649</v>
      </c>
      <c r="E177" s="2">
        <f t="shared" si="23"/>
        <v>1503</v>
      </c>
    </row>
    <row r="178" spans="1:5" x14ac:dyDescent="0.3">
      <c r="B178" s="2">
        <f t="shared" si="25"/>
        <v>974</v>
      </c>
      <c r="C178" s="2">
        <f t="shared" si="22"/>
        <v>-310094401</v>
      </c>
      <c r="D178" s="2">
        <f t="shared" si="24"/>
        <v>1634</v>
      </c>
      <c r="E178" s="2">
        <f t="shared" si="23"/>
        <v>1480</v>
      </c>
    </row>
    <row r="179" spans="1:5" x14ac:dyDescent="0.3">
      <c r="B179" s="2">
        <f t="shared" si="25"/>
        <v>1019</v>
      </c>
      <c r="C179" s="2">
        <f t="shared" si="22"/>
        <v>-318328624</v>
      </c>
      <c r="D179" s="2">
        <f t="shared" si="24"/>
        <v>1619</v>
      </c>
      <c r="E179" s="2">
        <f>E177+E176</f>
        <v>3029</v>
      </c>
    </row>
    <row r="180" spans="1:5" x14ac:dyDescent="0.3">
      <c r="B180" s="2">
        <f t="shared" si="25"/>
        <v>1064</v>
      </c>
      <c r="C180" s="2">
        <f t="shared" si="22"/>
        <v>-326562847</v>
      </c>
      <c r="D180" s="2">
        <f t="shared" si="24"/>
        <v>1604</v>
      </c>
      <c r="E180" s="2">
        <f>E178+E177</f>
        <v>2983</v>
      </c>
    </row>
    <row r="181" spans="1:5" x14ac:dyDescent="0.3">
      <c r="B181" s="2">
        <f t="shared" si="25"/>
        <v>1109</v>
      </c>
      <c r="C181" s="2">
        <f t="shared" si="22"/>
        <v>-334797070</v>
      </c>
      <c r="D181" s="2">
        <f t="shared" si="24"/>
        <v>1589</v>
      </c>
      <c r="E181" s="2">
        <f>E179+E178</f>
        <v>4509</v>
      </c>
    </row>
    <row r="182" spans="1:5" x14ac:dyDescent="0.3">
      <c r="B182" s="2">
        <f t="shared" si="25"/>
        <v>1154</v>
      </c>
      <c r="C182" s="2">
        <f t="shared" si="22"/>
        <v>-343031293</v>
      </c>
      <c r="D182" s="2">
        <f t="shared" si="24"/>
        <v>1574</v>
      </c>
      <c r="E182" s="2">
        <f>E180+E179</f>
        <v>6012</v>
      </c>
    </row>
    <row r="183" spans="1:5" x14ac:dyDescent="0.3">
      <c r="A183" t="s">
        <v>3</v>
      </c>
      <c r="B183" s="8"/>
      <c r="C183" s="8"/>
      <c r="D183" s="8"/>
      <c r="E183" s="8"/>
    </row>
    <row r="184" spans="1:5" x14ac:dyDescent="0.3">
      <c r="A184" s="5" t="s">
        <v>4</v>
      </c>
      <c r="B184" s="8"/>
      <c r="C184" s="8"/>
      <c r="D184" s="8"/>
      <c r="E184" s="8"/>
    </row>
    <row r="185" spans="1:5" ht="28.8" x14ac:dyDescent="0.3">
      <c r="A185" s="6" t="s">
        <v>5</v>
      </c>
      <c r="B185" s="8"/>
      <c r="C185" s="8"/>
      <c r="D185" s="8"/>
      <c r="E185" s="8"/>
    </row>
    <row r="186" spans="1:5" ht="28.2" customHeight="1" x14ac:dyDescent="0.3">
      <c r="A186" s="6" t="s">
        <v>6</v>
      </c>
      <c r="B186" s="9"/>
      <c r="C186" s="8"/>
      <c r="D186" s="8"/>
      <c r="E186" s="8"/>
    </row>
    <row r="187" spans="1:5" x14ac:dyDescent="0.3">
      <c r="A187" t="s">
        <v>7</v>
      </c>
      <c r="B187" s="8"/>
      <c r="C187" s="8"/>
      <c r="D187" s="8"/>
      <c r="E187" s="8"/>
    </row>
    <row r="188" spans="1:5" x14ac:dyDescent="0.3">
      <c r="A188" t="s">
        <v>8</v>
      </c>
      <c r="B188" s="8"/>
      <c r="C188" s="8"/>
      <c r="D188" s="8"/>
      <c r="E188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workbookViewId="0">
      <selection activeCell="H95" sqref="H95"/>
    </sheetView>
  </sheetViews>
  <sheetFormatPr defaultRowHeight="14.4" x14ac:dyDescent="0.3"/>
  <cols>
    <col min="1" max="1" width="11.6640625" customWidth="1"/>
    <col min="2" max="2" width="12.5546875" bestFit="1" customWidth="1"/>
    <col min="3" max="3" width="11.6640625" bestFit="1" customWidth="1"/>
  </cols>
  <sheetData>
    <row r="2" spans="1:3" x14ac:dyDescent="0.3">
      <c r="A2" t="s">
        <v>36</v>
      </c>
    </row>
    <row r="4" spans="1:3" x14ac:dyDescent="0.3">
      <c r="A4" t="s">
        <v>37</v>
      </c>
    </row>
    <row r="6" spans="1:3" x14ac:dyDescent="0.3">
      <c r="A6" s="8" t="s">
        <v>10</v>
      </c>
      <c r="B6" s="8" t="s">
        <v>11</v>
      </c>
      <c r="C6" s="8" t="s">
        <v>12</v>
      </c>
    </row>
    <row r="7" spans="1:3" x14ac:dyDescent="0.3">
      <c r="A7" s="2" t="s">
        <v>13</v>
      </c>
      <c r="B7" s="2">
        <v>352</v>
      </c>
      <c r="C7" s="12">
        <v>334.4</v>
      </c>
    </row>
    <row r="8" spans="1:3" x14ac:dyDescent="0.3">
      <c r="A8" s="2" t="s">
        <v>14</v>
      </c>
      <c r="B8" s="2">
        <v>487</v>
      </c>
      <c r="C8" s="12">
        <v>462.65</v>
      </c>
    </row>
    <row r="9" spans="1:3" x14ac:dyDescent="0.3">
      <c r="A9" s="2" t="s">
        <v>15</v>
      </c>
      <c r="B9" s="2">
        <v>381</v>
      </c>
      <c r="C9" s="12">
        <v>361.95</v>
      </c>
    </row>
    <row r="10" spans="1:3" x14ac:dyDescent="0.3">
      <c r="A10" s="2" t="s">
        <v>16</v>
      </c>
      <c r="B10" s="2">
        <v>402</v>
      </c>
      <c r="C10" s="12">
        <v>381.9</v>
      </c>
    </row>
    <row r="11" spans="1:3" x14ac:dyDescent="0.3">
      <c r="A11" s="2" t="s">
        <v>17</v>
      </c>
      <c r="B11" s="2">
        <v>451</v>
      </c>
      <c r="C11" s="12">
        <v>428.45</v>
      </c>
    </row>
    <row r="12" spans="1:3" x14ac:dyDescent="0.3">
      <c r="A12" s="2" t="s">
        <v>18</v>
      </c>
      <c r="B12" s="2">
        <v>211</v>
      </c>
      <c r="C12" s="12">
        <v>200.45</v>
      </c>
    </row>
    <row r="13" spans="1:3" x14ac:dyDescent="0.3">
      <c r="A13" s="2" t="s">
        <v>19</v>
      </c>
      <c r="B13" s="2">
        <v>567</v>
      </c>
      <c r="C13" s="12">
        <v>538.65</v>
      </c>
    </row>
    <row r="14" spans="1:3" x14ac:dyDescent="0.3">
      <c r="A14" s="2" t="s">
        <v>20</v>
      </c>
      <c r="B14" s="2">
        <v>678</v>
      </c>
      <c r="C14" s="12">
        <v>644.1</v>
      </c>
    </row>
    <row r="15" spans="1:3" x14ac:dyDescent="0.3">
      <c r="A15" s="2" t="s">
        <v>21</v>
      </c>
      <c r="B15" s="2">
        <v>234</v>
      </c>
      <c r="C15" s="12">
        <v>222.29999999999998</v>
      </c>
    </row>
    <row r="16" spans="1:3" x14ac:dyDescent="0.3">
      <c r="A16" s="2" t="s">
        <v>22</v>
      </c>
      <c r="B16" s="2">
        <v>256</v>
      </c>
      <c r="C16" s="12">
        <v>243.2</v>
      </c>
    </row>
    <row r="17" spans="1:3" x14ac:dyDescent="0.3">
      <c r="A17" s="2" t="s">
        <v>23</v>
      </c>
      <c r="B17" s="2">
        <v>156</v>
      </c>
      <c r="C17" s="12">
        <v>148.19999999999999</v>
      </c>
    </row>
    <row r="18" spans="1:3" x14ac:dyDescent="0.3">
      <c r="A18" s="2" t="s">
        <v>24</v>
      </c>
      <c r="B18" s="2">
        <v>0.95</v>
      </c>
      <c r="C18" s="2"/>
    </row>
    <row r="19" spans="1:3" x14ac:dyDescent="0.3">
      <c r="A19" s="2" t="s">
        <v>25</v>
      </c>
      <c r="B19" s="2">
        <v>4175</v>
      </c>
      <c r="C19" s="12">
        <v>3966.25</v>
      </c>
    </row>
    <row r="20" spans="1:3" x14ac:dyDescent="0.3">
      <c r="A20" s="2" t="s">
        <v>26</v>
      </c>
      <c r="B20" s="7">
        <v>379.54545454545456</v>
      </c>
      <c r="C20" s="12">
        <v>360.56818181818181</v>
      </c>
    </row>
    <row r="23" spans="1:3" x14ac:dyDescent="0.3">
      <c r="A23" s="8" t="s">
        <v>10</v>
      </c>
      <c r="B23" s="8" t="s">
        <v>11</v>
      </c>
      <c r="C23" s="8" t="s">
        <v>12</v>
      </c>
    </row>
    <row r="24" spans="1:3" x14ac:dyDescent="0.3">
      <c r="A24" s="2" t="s">
        <v>13</v>
      </c>
      <c r="B24" s="2">
        <v>352</v>
      </c>
      <c r="C24" s="12">
        <f t="shared" ref="C24:C34" si="0">B24*B$35</f>
        <v>313.28000000000003</v>
      </c>
    </row>
    <row r="25" spans="1:3" x14ac:dyDescent="0.3">
      <c r="A25" s="2" t="s">
        <v>14</v>
      </c>
      <c r="B25" s="2">
        <v>487</v>
      </c>
      <c r="C25" s="12">
        <f t="shared" si="0"/>
        <v>433.43</v>
      </c>
    </row>
    <row r="26" spans="1:3" x14ac:dyDescent="0.3">
      <c r="A26" s="2" t="s">
        <v>15</v>
      </c>
      <c r="B26" s="2">
        <v>381</v>
      </c>
      <c r="C26" s="12">
        <f t="shared" si="0"/>
        <v>339.09000000000003</v>
      </c>
    </row>
    <row r="27" spans="1:3" x14ac:dyDescent="0.3">
      <c r="A27" s="2" t="s">
        <v>16</v>
      </c>
      <c r="B27" s="2">
        <v>402</v>
      </c>
      <c r="C27" s="12">
        <f t="shared" si="0"/>
        <v>357.78000000000003</v>
      </c>
    </row>
    <row r="28" spans="1:3" x14ac:dyDescent="0.3">
      <c r="A28" s="2" t="s">
        <v>17</v>
      </c>
      <c r="B28" s="2">
        <v>451</v>
      </c>
      <c r="C28" s="12">
        <f t="shared" si="0"/>
        <v>401.39</v>
      </c>
    </row>
    <row r="29" spans="1:3" x14ac:dyDescent="0.3">
      <c r="A29" s="2" t="s">
        <v>18</v>
      </c>
      <c r="B29" s="2">
        <v>211</v>
      </c>
      <c r="C29" s="12">
        <f t="shared" si="0"/>
        <v>187.79</v>
      </c>
    </row>
    <row r="30" spans="1:3" x14ac:dyDescent="0.3">
      <c r="A30" s="2" t="s">
        <v>19</v>
      </c>
      <c r="B30" s="2">
        <v>567</v>
      </c>
      <c r="C30" s="12">
        <f t="shared" si="0"/>
        <v>504.63</v>
      </c>
    </row>
    <row r="31" spans="1:3" x14ac:dyDescent="0.3">
      <c r="A31" s="2" t="s">
        <v>20</v>
      </c>
      <c r="B31" s="2">
        <v>678</v>
      </c>
      <c r="C31" s="12">
        <f t="shared" si="0"/>
        <v>603.41999999999996</v>
      </c>
    </row>
    <row r="32" spans="1:3" x14ac:dyDescent="0.3">
      <c r="A32" s="2" t="s">
        <v>21</v>
      </c>
      <c r="B32" s="2">
        <v>234</v>
      </c>
      <c r="C32" s="12">
        <f t="shared" si="0"/>
        <v>208.26</v>
      </c>
    </row>
    <row r="33" spans="1:3" x14ac:dyDescent="0.3">
      <c r="A33" s="2" t="s">
        <v>22</v>
      </c>
      <c r="B33" s="2">
        <v>256</v>
      </c>
      <c r="C33" s="12">
        <f t="shared" si="0"/>
        <v>227.84</v>
      </c>
    </row>
    <row r="34" spans="1:3" x14ac:dyDescent="0.3">
      <c r="A34" s="2" t="s">
        <v>23</v>
      </c>
      <c r="B34" s="2">
        <v>156</v>
      </c>
      <c r="C34" s="12">
        <f t="shared" si="0"/>
        <v>138.84</v>
      </c>
    </row>
    <row r="35" spans="1:3" x14ac:dyDescent="0.3">
      <c r="A35" s="2" t="s">
        <v>24</v>
      </c>
      <c r="B35" s="2">
        <v>0.89</v>
      </c>
      <c r="C35" s="2"/>
    </row>
    <row r="36" spans="1:3" x14ac:dyDescent="0.3">
      <c r="A36" s="2" t="s">
        <v>25</v>
      </c>
      <c r="B36" s="2">
        <f>SUM(B24:B34)</f>
        <v>4175</v>
      </c>
      <c r="C36" s="12">
        <f>SUM(C24:C34)</f>
        <v>3715.7500000000009</v>
      </c>
    </row>
    <row r="37" spans="1:3" x14ac:dyDescent="0.3">
      <c r="A37" s="2" t="s">
        <v>26</v>
      </c>
      <c r="B37" s="7">
        <f>AVERAGE(B24:B34)</f>
        <v>379.54545454545456</v>
      </c>
      <c r="C37" s="12">
        <f>AVERAGE(C24:C34)</f>
        <v>337.79545454545462</v>
      </c>
    </row>
    <row r="40" spans="1:3" x14ac:dyDescent="0.3">
      <c r="A40" t="s">
        <v>45</v>
      </c>
    </row>
    <row r="42" spans="1:3" x14ac:dyDescent="0.3">
      <c r="A42" s="3" t="s">
        <v>39</v>
      </c>
      <c r="B42" s="3" t="s">
        <v>46</v>
      </c>
    </row>
    <row r="43" spans="1:3" x14ac:dyDescent="0.3">
      <c r="A43" s="1">
        <v>-3</v>
      </c>
      <c r="B43" s="1">
        <f t="shared" ref="B43:B49" si="1">2*A43+3</f>
        <v>-3</v>
      </c>
    </row>
    <row r="44" spans="1:3" x14ac:dyDescent="0.3">
      <c r="A44" s="1">
        <v>-2</v>
      </c>
      <c r="B44" s="1">
        <f t="shared" si="1"/>
        <v>-1</v>
      </c>
    </row>
    <row r="45" spans="1:3" x14ac:dyDescent="0.3">
      <c r="A45" s="1">
        <v>-1</v>
      </c>
      <c r="B45" s="1">
        <f t="shared" si="1"/>
        <v>1</v>
      </c>
    </row>
    <row r="46" spans="1:3" x14ac:dyDescent="0.3">
      <c r="A46" s="1">
        <v>0</v>
      </c>
      <c r="B46" s="1">
        <f t="shared" si="1"/>
        <v>3</v>
      </c>
    </row>
    <row r="47" spans="1:3" x14ac:dyDescent="0.3">
      <c r="A47" s="1">
        <v>1</v>
      </c>
      <c r="B47" s="1">
        <f t="shared" si="1"/>
        <v>5</v>
      </c>
    </row>
    <row r="48" spans="1:3" x14ac:dyDescent="0.3">
      <c r="A48" s="1">
        <v>2</v>
      </c>
      <c r="B48" s="1">
        <f t="shared" si="1"/>
        <v>7</v>
      </c>
    </row>
    <row r="49" spans="1:2" x14ac:dyDescent="0.3">
      <c r="A49" s="1">
        <v>3</v>
      </c>
      <c r="B49" s="1">
        <f t="shared" si="1"/>
        <v>9</v>
      </c>
    </row>
    <row r="58" spans="1:2" x14ac:dyDescent="0.3">
      <c r="A58" s="3" t="s">
        <v>39</v>
      </c>
      <c r="B58" s="3" t="s">
        <v>47</v>
      </c>
    </row>
    <row r="59" spans="1:2" x14ac:dyDescent="0.3">
      <c r="A59" s="1">
        <v>-3</v>
      </c>
      <c r="B59" s="1">
        <f t="shared" ref="B59:B65" si="2">A59^2+5</f>
        <v>14</v>
      </c>
    </row>
    <row r="60" spans="1:2" x14ac:dyDescent="0.3">
      <c r="A60" s="1">
        <v>-2</v>
      </c>
      <c r="B60" s="1">
        <f t="shared" si="2"/>
        <v>9</v>
      </c>
    </row>
    <row r="61" spans="1:2" x14ac:dyDescent="0.3">
      <c r="A61" s="1">
        <v>-1</v>
      </c>
      <c r="B61" s="1">
        <f t="shared" si="2"/>
        <v>6</v>
      </c>
    </row>
    <row r="62" spans="1:2" x14ac:dyDescent="0.3">
      <c r="A62" s="1">
        <v>0</v>
      </c>
      <c r="B62" s="1">
        <f t="shared" si="2"/>
        <v>5</v>
      </c>
    </row>
    <row r="63" spans="1:2" x14ac:dyDescent="0.3">
      <c r="A63" s="1">
        <v>1</v>
      </c>
      <c r="B63" s="1">
        <f t="shared" si="2"/>
        <v>6</v>
      </c>
    </row>
    <row r="64" spans="1:2" x14ac:dyDescent="0.3">
      <c r="A64" s="1">
        <v>2</v>
      </c>
      <c r="B64" s="1">
        <f t="shared" si="2"/>
        <v>9</v>
      </c>
    </row>
    <row r="65" spans="1:3" x14ac:dyDescent="0.3">
      <c r="A65" s="1">
        <v>3</v>
      </c>
      <c r="B65" s="1">
        <f t="shared" si="2"/>
        <v>14</v>
      </c>
    </row>
    <row r="72" spans="1:3" x14ac:dyDescent="0.3">
      <c r="A72" t="s">
        <v>48</v>
      </c>
    </row>
    <row r="74" spans="1:3" x14ac:dyDescent="0.3">
      <c r="A74" s="22" t="s">
        <v>54</v>
      </c>
      <c r="B74" s="22" t="s">
        <v>49</v>
      </c>
      <c r="C74" s="22" t="s">
        <v>25</v>
      </c>
    </row>
    <row r="75" spans="1:3" x14ac:dyDescent="0.3">
      <c r="A75" s="18">
        <v>321</v>
      </c>
      <c r="B75" s="18">
        <f t="shared" ref="B75:B80" si="3">A75*0.25</f>
        <v>80.25</v>
      </c>
      <c r="C75" s="15">
        <f>B75+A75</f>
        <v>401.25</v>
      </c>
    </row>
    <row r="76" spans="1:3" x14ac:dyDescent="0.3">
      <c r="A76" s="18">
        <v>13.5</v>
      </c>
      <c r="B76" s="18">
        <f t="shared" si="3"/>
        <v>3.375</v>
      </c>
      <c r="C76" s="15">
        <f>B76+A76</f>
        <v>16.875</v>
      </c>
    </row>
    <row r="77" spans="1:3" x14ac:dyDescent="0.3">
      <c r="A77" s="18">
        <v>213</v>
      </c>
      <c r="B77" s="18">
        <f t="shared" si="3"/>
        <v>53.25</v>
      </c>
      <c r="C77" s="15">
        <f>B77+A77</f>
        <v>266.25</v>
      </c>
    </row>
    <row r="78" spans="1:3" x14ac:dyDescent="0.3">
      <c r="A78" s="18">
        <v>234</v>
      </c>
      <c r="B78" s="18">
        <f t="shared" si="3"/>
        <v>58.5</v>
      </c>
      <c r="C78" s="15">
        <f>B78+A78</f>
        <v>292.5</v>
      </c>
    </row>
    <row r="79" spans="1:3" x14ac:dyDescent="0.3">
      <c r="A79" s="18">
        <v>315</v>
      </c>
      <c r="B79" s="18">
        <f t="shared" si="3"/>
        <v>78.75</v>
      </c>
      <c r="C79" s="15">
        <f t="shared" ref="C79" si="4">B79+A79</f>
        <v>393.75</v>
      </c>
    </row>
    <row r="80" spans="1:3" x14ac:dyDescent="0.3">
      <c r="A80" s="18">
        <v>356</v>
      </c>
      <c r="B80" s="18">
        <f t="shared" si="3"/>
        <v>89</v>
      </c>
      <c r="C80" s="15">
        <f>B80+A80</f>
        <v>445</v>
      </c>
    </row>
    <row r="82" spans="1:5" x14ac:dyDescent="0.3">
      <c r="A82" s="22" t="s">
        <v>25</v>
      </c>
      <c r="B82" s="22" t="s">
        <v>54</v>
      </c>
      <c r="C82" s="22" t="s">
        <v>49</v>
      </c>
    </row>
    <row r="83" spans="1:5" x14ac:dyDescent="0.3">
      <c r="A83" s="19">
        <v>450</v>
      </c>
      <c r="B83" s="18">
        <f t="shared" ref="B83:B88" si="5">A83/1.25</f>
        <v>360</v>
      </c>
      <c r="C83" s="18">
        <f t="shared" ref="C83:C88" si="6">A83-B83</f>
        <v>90</v>
      </c>
    </row>
    <row r="84" spans="1:5" x14ac:dyDescent="0.3">
      <c r="A84" s="19">
        <v>213</v>
      </c>
      <c r="B84" s="18">
        <f t="shared" si="5"/>
        <v>170.4</v>
      </c>
      <c r="C84" s="18">
        <f t="shared" si="6"/>
        <v>42.599999999999994</v>
      </c>
    </row>
    <row r="85" spans="1:5" x14ac:dyDescent="0.3">
      <c r="A85" s="19">
        <v>151</v>
      </c>
      <c r="B85" s="18">
        <f t="shared" si="5"/>
        <v>120.8</v>
      </c>
      <c r="C85" s="18">
        <f t="shared" si="6"/>
        <v>30.200000000000003</v>
      </c>
    </row>
    <row r="86" spans="1:5" x14ac:dyDescent="0.3">
      <c r="A86" s="19">
        <v>252</v>
      </c>
      <c r="B86" s="18">
        <f t="shared" si="5"/>
        <v>201.6</v>
      </c>
      <c r="C86" s="18">
        <f t="shared" si="6"/>
        <v>50.400000000000006</v>
      </c>
    </row>
    <row r="87" spans="1:5" x14ac:dyDescent="0.3">
      <c r="A87" s="19">
        <v>123</v>
      </c>
      <c r="B87" s="18">
        <f t="shared" si="5"/>
        <v>98.4</v>
      </c>
      <c r="C87" s="18">
        <f t="shared" si="6"/>
        <v>24.599999999999994</v>
      </c>
    </row>
    <row r="88" spans="1:5" x14ac:dyDescent="0.3">
      <c r="A88" s="19">
        <v>525</v>
      </c>
      <c r="B88" s="18">
        <f t="shared" si="5"/>
        <v>420</v>
      </c>
      <c r="C88" s="18">
        <f t="shared" si="6"/>
        <v>105</v>
      </c>
    </row>
    <row r="91" spans="1:5" x14ac:dyDescent="0.3">
      <c r="A91" t="s">
        <v>58</v>
      </c>
    </row>
    <row r="93" spans="1:5" x14ac:dyDescent="0.3">
      <c r="A93" s="8" t="s">
        <v>9</v>
      </c>
      <c r="B93" s="2"/>
      <c r="C93" s="2"/>
      <c r="D93" s="2"/>
      <c r="E93" s="2"/>
    </row>
    <row r="94" spans="1:5" x14ac:dyDescent="0.3">
      <c r="A94" s="2" t="s">
        <v>3</v>
      </c>
      <c r="B94" s="2">
        <v>254</v>
      </c>
      <c r="C94" s="2">
        <v>-343031293</v>
      </c>
      <c r="D94" s="2">
        <v>11</v>
      </c>
      <c r="E94" s="2">
        <v>1</v>
      </c>
    </row>
    <row r="95" spans="1:5" ht="43.2" x14ac:dyDescent="0.3">
      <c r="A95" s="10" t="s">
        <v>4</v>
      </c>
      <c r="B95" s="2">
        <v>5675</v>
      </c>
      <c r="C95" s="2">
        <v>128661530</v>
      </c>
      <c r="D95" s="2">
        <v>9187</v>
      </c>
      <c r="E95" s="2">
        <v>5756869</v>
      </c>
    </row>
    <row r="96" spans="1:5" ht="57.6" x14ac:dyDescent="0.3">
      <c r="A96" s="11" t="s">
        <v>5</v>
      </c>
      <c r="B96" s="2">
        <v>182</v>
      </c>
      <c r="C96" s="2">
        <v>176</v>
      </c>
      <c r="D96" s="2">
        <v>182</v>
      </c>
      <c r="E96" s="2">
        <v>173</v>
      </c>
    </row>
    <row r="97" spans="1:5" ht="72" x14ac:dyDescent="0.3">
      <c r="A97" s="11" t="s">
        <v>6</v>
      </c>
      <c r="B97" s="2">
        <v>2146.1153846153848</v>
      </c>
      <c r="C97" s="2">
        <v>-38655974.420454547</v>
      </c>
      <c r="D97" s="2">
        <v>2156.335164835165</v>
      </c>
      <c r="E97" s="2">
        <v>56371.219653179192</v>
      </c>
    </row>
    <row r="98" spans="1:5" x14ac:dyDescent="0.3">
      <c r="A98" s="2" t="s">
        <v>7</v>
      </c>
      <c r="B98" s="2">
        <v>160</v>
      </c>
      <c r="C98" s="2">
        <v>89</v>
      </c>
      <c r="D98" s="2">
        <v>161</v>
      </c>
      <c r="E98" s="2">
        <v>118</v>
      </c>
    </row>
    <row r="99" spans="1:5" x14ac:dyDescent="0.3">
      <c r="A99" s="2" t="s">
        <v>8</v>
      </c>
      <c r="B99" s="2">
        <v>390593</v>
      </c>
      <c r="C99" s="2">
        <v>-6803451498</v>
      </c>
      <c r="D99" s="2">
        <v>392453</v>
      </c>
      <c r="E99" s="2">
        <v>9752221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objašnjenja</vt:lpstr>
      <vt:lpstr>Graf i crtanje</vt:lpstr>
      <vt:lpstr>Funkcije</vt:lpstr>
      <vt:lpstr>Rješenja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Računalstvo</cp:lastModifiedBy>
  <cp:lastPrinted>2012-04-09T16:17:48Z</cp:lastPrinted>
  <dcterms:created xsi:type="dcterms:W3CDTF">2012-04-09T14:02:33Z</dcterms:created>
  <dcterms:modified xsi:type="dcterms:W3CDTF">2016-05-05T16:52:24Z</dcterms:modified>
</cp:coreProperties>
</file>